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elta.sm.ee/dhs/webdav/a5dae91baf2fd51313d171a46c19249c608ae92a/37706030296/55394745-e84b-4f4f-a1bc-62f6620ca543/"/>
    </mc:Choice>
  </mc:AlternateContent>
  <xr:revisionPtr revIDLastSave="0" documentId="13_ncr:1_{77260584-5CDD-478F-826E-388A487BD1AE}" xr6:coauthVersionLast="47" xr6:coauthVersionMax="47" xr10:uidLastSave="{00000000-0000-0000-0000-000000000000}"/>
  <bookViews>
    <workbookView xWindow="-120" yWindow="-120" windowWidth="29040" windowHeight="15720" tabRatio="601" xr2:uid="{00000000-000D-0000-FFFF-FFFF00000000}"/>
  </bookViews>
  <sheets>
    <sheet name="SoM komponent" sheetId="8" r:id="rId1"/>
    <sheet name="Eelarve jaotus taotluses" sheetId="9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3" i="8" l="1"/>
  <c r="H43" i="8" s="1"/>
  <c r="D43" i="8"/>
  <c r="G61" i="8"/>
  <c r="G41" i="8"/>
  <c r="E36" i="8"/>
  <c r="D41" i="8"/>
  <c r="D46" i="8"/>
  <c r="D36" i="8"/>
  <c r="E62" i="8" s="1"/>
  <c r="F62" i="8" s="1"/>
  <c r="D30" i="8"/>
  <c r="G30" i="8"/>
  <c r="C51" i="8"/>
  <c r="H45" i="8"/>
  <c r="F41" i="8"/>
  <c r="G62" i="8" s="1"/>
  <c r="H62" i="8" s="1"/>
  <c r="E41" i="8"/>
  <c r="H39" i="8"/>
  <c r="E22" i="8"/>
  <c r="H20" i="8"/>
  <c r="H19" i="8"/>
  <c r="G18" i="8"/>
  <c r="F18" i="8"/>
  <c r="C18" i="8"/>
  <c r="D18" i="8"/>
  <c r="C41" i="8"/>
  <c r="E18" i="8"/>
  <c r="H48" i="8"/>
  <c r="H21" i="8"/>
  <c r="D51" i="8"/>
  <c r="E51" i="8"/>
  <c r="F51" i="8"/>
  <c r="G51" i="8"/>
  <c r="H15" i="8"/>
  <c r="H40" i="8"/>
  <c r="H23" i="8"/>
  <c r="C22" i="8"/>
  <c r="E46" i="8"/>
  <c r="F46" i="8"/>
  <c r="G46" i="8"/>
  <c r="C46" i="8"/>
  <c r="F36" i="8"/>
  <c r="G36" i="8"/>
  <c r="C36" i="8"/>
  <c r="C62" i="8" s="1"/>
  <c r="E30" i="8"/>
  <c r="F30" i="8"/>
  <c r="C30" i="8"/>
  <c r="D28" i="8"/>
  <c r="E28" i="8"/>
  <c r="F28" i="8"/>
  <c r="G28" i="8"/>
  <c r="C28" i="8"/>
  <c r="D25" i="8"/>
  <c r="E25" i="8"/>
  <c r="F25" i="8"/>
  <c r="G25" i="8"/>
  <c r="C25" i="8"/>
  <c r="D22" i="8"/>
  <c r="F22" i="8"/>
  <c r="G22" i="8"/>
  <c r="H47" i="8"/>
  <c r="H44" i="8"/>
  <c r="H38" i="8"/>
  <c r="H31" i="8"/>
  <c r="H32" i="8"/>
  <c r="H33" i="8"/>
  <c r="H29" i="8"/>
  <c r="H27" i="8"/>
  <c r="H24" i="8"/>
  <c r="E4" i="9"/>
  <c r="I62" i="8" l="1"/>
  <c r="D62" i="8"/>
  <c r="J62" i="8" s="1"/>
  <c r="H61" i="8"/>
  <c r="E61" i="8"/>
  <c r="C61" i="8"/>
  <c r="D15" i="8"/>
  <c r="G15" i="8"/>
  <c r="G49" i="8" s="1"/>
  <c r="F15" i="8"/>
  <c r="F49" i="8" s="1"/>
  <c r="G63" i="8" s="1"/>
  <c r="E15" i="8"/>
  <c r="E49" i="8" s="1"/>
  <c r="C15" i="8"/>
  <c r="C49" i="8" s="1"/>
  <c r="H7" i="9"/>
  <c r="E11" i="9" s="1"/>
  <c r="E7" i="9"/>
  <c r="E3" i="9" s="1"/>
  <c r="E12" i="9" s="1"/>
  <c r="H42" i="8"/>
  <c r="H37" i="8"/>
  <c r="C63" i="8" l="1"/>
  <c r="G64" i="8"/>
  <c r="I61" i="8"/>
  <c r="D61" i="8"/>
  <c r="C64" i="8"/>
  <c r="F61" i="8"/>
  <c r="D49" i="8"/>
  <c r="C50" i="8"/>
  <c r="D50" i="8" l="1"/>
  <c r="E63" i="8"/>
  <c r="I63" i="8" s="1"/>
  <c r="I64" i="8" s="1"/>
  <c r="H49" i="8"/>
  <c r="D63" i="8" s="1"/>
  <c r="J61" i="8"/>
  <c r="H50" i="8"/>
  <c r="H63" i="8" l="1"/>
  <c r="C53" i="8"/>
  <c r="C52" i="8" s="1"/>
  <c r="F63" i="8"/>
  <c r="E64" i="8"/>
  <c r="H64" i="8"/>
  <c r="F64" i="8"/>
  <c r="D64" i="8"/>
  <c r="H26" i="8"/>
  <c r="J64" i="8" l="1"/>
  <c r="J63" i="8"/>
  <c r="D52" i="8"/>
  <c r="H51" i="8"/>
  <c r="E50" i="8"/>
  <c r="F50" i="8"/>
  <c r="G50" i="8"/>
  <c r="G52" i="8" s="1"/>
  <c r="F52" i="8" l="1"/>
  <c r="E52" i="8"/>
</calcChain>
</file>

<file path=xl/sharedStrings.xml><?xml version="1.0" encoding="utf-8"?>
<sst xmlns="http://schemas.openxmlformats.org/spreadsheetml/2006/main" count="119" uniqueCount="103">
  <si>
    <t>Sotsiaalministri …….2025. a käskkirjaga nr ....</t>
  </si>
  <si>
    <t>kinnitatud Šveitsi-Eesti koostööprogrammi „Sotsiaalvaldkonna spetsialistide tasemeõppe ja kvalifikatsiooni kaasajastamine ning koolitus- ja tugisüsteemi arendamine“ tegevuskava aastatel 2024–2025</t>
  </si>
  <si>
    <t>Eelarve aastatel 2024–2025</t>
  </si>
  <si>
    <t>Lisa</t>
  </si>
  <si>
    <r>
      <rPr>
        <u/>
        <sz val="10"/>
        <rFont val="Arial"/>
        <family val="2"/>
        <charset val="186"/>
      </rPr>
      <t>Abikõlblikkuse periood:</t>
    </r>
    <r>
      <rPr>
        <sz val="10"/>
        <rFont val="Arial"/>
        <family val="2"/>
        <charset val="186"/>
      </rPr>
      <t xml:space="preserve"> 01.06.2024–31.05.2028</t>
    </r>
  </si>
  <si>
    <r>
      <rPr>
        <u/>
        <sz val="10"/>
        <color rgb="FF000000"/>
        <rFont val="Arial"/>
        <family val="2"/>
        <charset val="186"/>
      </rPr>
      <t>Nimi:</t>
    </r>
    <r>
      <rPr>
        <sz val="10"/>
        <color rgb="FF000000"/>
        <rFont val="Arial"/>
        <family val="2"/>
        <charset val="186"/>
      </rPr>
      <t xml:space="preserve"> Sotsiaalvaldkonna spetsialistide tasemeõppe ja kvalifikatsiooni kaasajastamine ning koolitus- ja tugisüsteemi arendamine</t>
    </r>
  </si>
  <si>
    <r>
      <rPr>
        <u/>
        <sz val="10"/>
        <color rgb="FF000000"/>
        <rFont val="Arial"/>
        <family val="2"/>
        <charset val="186"/>
      </rPr>
      <t>Elluviija:</t>
    </r>
    <r>
      <rPr>
        <sz val="10"/>
        <color rgb="FF000000"/>
        <rFont val="Arial"/>
        <family val="2"/>
        <charset val="186"/>
      </rPr>
      <t xml:space="preserve"> Sotsiaalministeerium (SoM)</t>
    </r>
  </si>
  <si>
    <r>
      <rPr>
        <u/>
        <sz val="10"/>
        <color rgb="FF000000"/>
        <rFont val="Arial"/>
        <family val="2"/>
        <charset val="186"/>
      </rPr>
      <t>Partnerid:</t>
    </r>
    <r>
      <rPr>
        <sz val="10"/>
        <color rgb="FF000000"/>
        <rFont val="Arial"/>
        <family val="2"/>
        <charset val="186"/>
      </rPr>
      <t xml:space="preserve"> Sotsiaalkindlustusamet (SKA), Eesti Sotsiaaltöö Assotsiatsioon (ESTA)</t>
    </r>
  </si>
  <si>
    <t>Aasta</t>
  </si>
  <si>
    <t>Rea nr</t>
  </si>
  <si>
    <t>Väljundid/tegevused</t>
  </si>
  <si>
    <t>Abikõlblik kulu</t>
  </si>
  <si>
    <t>Kokku</t>
  </si>
  <si>
    <t>1</t>
  </si>
  <si>
    <t>Otsesed kulud</t>
  </si>
  <si>
    <t>Tegevus 1: sotsiaalvaldkonna spetsialistide tasemeõppe ja kvalifikatsiooni kaasajastamine</t>
  </si>
  <si>
    <t>1.1.</t>
  </si>
  <si>
    <t>Otsene personalikulu (sisukoordinaator; SoM 1,0)</t>
  </si>
  <si>
    <t>1.2.</t>
  </si>
  <si>
    <t>1.2.1</t>
  </si>
  <si>
    <t>1.2.2</t>
  </si>
  <si>
    <t>Kutse propageerimisega seotud tegevused</t>
  </si>
  <si>
    <t>1.2.3</t>
  </si>
  <si>
    <t xml:space="preserve">Visiooni loomine sotsiaalvaldkonna spetsialistide tasemeõppe ja kvalifikatsiooni kaasajastamiseks  </t>
  </si>
  <si>
    <t>1.3.</t>
  </si>
  <si>
    <t>Kõrghariduse õppekavade uuendamine</t>
  </si>
  <si>
    <t>1.3.1</t>
  </si>
  <si>
    <t>Otsene personalikulu</t>
  </si>
  <si>
    <t>1.3.2</t>
  </si>
  <si>
    <t xml:space="preserve">Sisutegevused </t>
  </si>
  <si>
    <t>1.4.</t>
  </si>
  <si>
    <t>Kutsehariduse õppekavade uuendamine</t>
  </si>
  <si>
    <t>1.4.1</t>
  </si>
  <si>
    <t>1.4.2</t>
  </si>
  <si>
    <t xml:space="preserve">Sisutegevus </t>
  </si>
  <si>
    <t>1.5.</t>
  </si>
  <si>
    <t>Sotsiaalvaldkonna erialade mainekampaania käsikäes positiivsete muutuste esiletoomisega</t>
  </si>
  <si>
    <t>1.5.1</t>
  </si>
  <si>
    <t>Mainekampaania hange</t>
  </si>
  <si>
    <t>1.6.</t>
  </si>
  <si>
    <t>Tööalane sisseelamisprogramm eri keele- ja kultuuritaustaga inimestele sotsiaalvaldkonnas tööle asumiseks</t>
  </si>
  <si>
    <t>1.6.1</t>
  </si>
  <si>
    <t>1.6.2</t>
  </si>
  <si>
    <t>Toetatud sisseelamine töökohas</t>
  </si>
  <si>
    <t>1.6.3.</t>
  </si>
  <si>
    <t xml:space="preserve">Erialase töö suhtluskeele  kursus </t>
  </si>
  <si>
    <t>Tegevus 2: koolitus- ja tugisüsteemi arendamine</t>
  </si>
  <si>
    <t>2.1.</t>
  </si>
  <si>
    <t>2.2.</t>
  </si>
  <si>
    <t>Täienduskoolitussüsteemi loomine sotsiaalvaldkonna spetsialistidele</t>
  </si>
  <si>
    <t>2.2.1.</t>
  </si>
  <si>
    <t>Otsene personalikulu (ekspert; SKA 1,0)</t>
  </si>
  <si>
    <t>2.2.2.</t>
  </si>
  <si>
    <t>Otsene personalikulu (projektijuht; ESTA 1,2)</t>
  </si>
  <si>
    <t>2.2.3.</t>
  </si>
  <si>
    <t>Tegevused täienduskoolitusmaastiku korrastamiseks</t>
  </si>
  <si>
    <t>2.2.4.</t>
  </si>
  <si>
    <t>Kompetentsimudelite rakendamise toetamine</t>
  </si>
  <si>
    <t>2.3.</t>
  </si>
  <si>
    <t>Sotsiaalvaldkonna spetsialistide (täiend)koolitamine</t>
  </si>
  <si>
    <t>2.3.1.</t>
  </si>
  <si>
    <t>Otsene personalikulu (koordinaator; SKA 1,0)</t>
  </si>
  <si>
    <t>2.3.2.</t>
  </si>
  <si>
    <t>SKA korraldatavad sotsiaalvaldkonna täienduskoolitused</t>
  </si>
  <si>
    <t>2.3.3.</t>
  </si>
  <si>
    <t>ESTA korraldatavad sotsiaalvaldkonna täienduskoolitused</t>
  </si>
  <si>
    <t>2.3.4.</t>
  </si>
  <si>
    <t>2.4.</t>
  </si>
  <si>
    <t>Sotsiaalvaldkonna spetsialistidele töökohapõhise tugivõrgustiku loomine</t>
  </si>
  <si>
    <t>2.4.1.</t>
  </si>
  <si>
    <t>Tugisüsteemi elementide arendamine</t>
  </si>
  <si>
    <t>2.4.2.</t>
  </si>
  <si>
    <t>Professionaalse arengu võimalused</t>
  </si>
  <si>
    <r>
      <t xml:space="preserve">Kaudsed kulud </t>
    </r>
    <r>
      <rPr>
        <sz val="11"/>
        <rFont val="Arial"/>
        <family val="2"/>
        <charset val="186"/>
      </rPr>
      <t>(7% otsestest kuludest)</t>
    </r>
  </si>
  <si>
    <t>Kokku (rida 1 + rida 2)</t>
  </si>
  <si>
    <t>Otsesed personalikulud kokku</t>
  </si>
  <si>
    <t>Jaotamata eelarve</t>
  </si>
  <si>
    <t>Finantsplaan</t>
  </si>
  <si>
    <t>Eelarve aastate kaupa</t>
  </si>
  <si>
    <t>%</t>
  </si>
  <si>
    <t>2026–2028</t>
  </si>
  <si>
    <t>KOKKU</t>
  </si>
  <si>
    <t>Kaudsed kulud</t>
  </si>
  <si>
    <t>Programme Component 2 "Strengthening the social-and child protection services"</t>
  </si>
  <si>
    <t>3.1</t>
  </si>
  <si>
    <t xml:space="preserve">Programme Component coordinator in MoSA </t>
  </si>
  <si>
    <t>0,5 FTE for 51 months</t>
  </si>
  <si>
    <t xml:space="preserve">VVO komponendi operaatori kulu + 7% kaudne kulu </t>
  </si>
  <si>
    <t>3.2</t>
  </si>
  <si>
    <t>Activity 1:curricula and professional qualification modification</t>
  </si>
  <si>
    <t>activity</t>
  </si>
  <si>
    <t>51 months</t>
  </si>
  <si>
    <t>3.3</t>
  </si>
  <si>
    <t>Activity 2: training and counselling system</t>
  </si>
  <si>
    <t>3.4</t>
  </si>
  <si>
    <t>Overheads (7 % of the Component Activity Costs)</t>
  </si>
  <si>
    <t>7 % of the Component Activity Costs</t>
  </si>
  <si>
    <t>VVO kaudne kulu 7% =</t>
  </si>
  <si>
    <t>Tööalase sisseelamisprogrammi sekkumiskava loomine eri keele- ja kultuuritaustaga inimestele sotsiaalvaldkonnas</t>
  </si>
  <si>
    <t>Sotsiaalvaldkonna spetsialistide pädevuse arendamine</t>
  </si>
  <si>
    <t>Sotsiaalvaldkonna kompetentsiprofiili ja ametiprofiilide loomine vastavalt SoMi suunistele</t>
  </si>
  <si>
    <t>SoMi korraldatavad sotsiaalvaldkonna täienduskoolitused</t>
  </si>
  <si>
    <r>
      <t>Eelarve kokku (2024</t>
    </r>
    <r>
      <rPr>
        <sz val="11"/>
        <rFont val="Aptos Narrow"/>
        <family val="2"/>
      </rPr>
      <t>–</t>
    </r>
    <r>
      <rPr>
        <sz val="11"/>
        <rFont val="Arial"/>
        <family val="2"/>
        <charset val="186"/>
      </rPr>
      <t>2028)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</si>
</sst>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k_r_-;\-* #,##0.00\ _k_r_-;_-* &quot;-&quot;??\ _k_r_-;_-@_-"/>
    <numFmt numFmtId="165" formatCode="0.00000"/>
    <numFmt numFmtId="166" formatCode="0.000"/>
  </numFmts>
  <fonts count="39" x14ac:knownFonts="1">
    <font>
      <sz val="10"/>
      <name val="Arial"/>
      <charset val="186"/>
    </font>
    <font>
      <sz val="10"/>
      <name val="Arial"/>
      <family val="2"/>
      <charset val="186"/>
    </font>
    <font>
      <sz val="10"/>
      <name val="Arial"/>
      <family val="2"/>
      <charset val="186"/>
    </font>
    <font>
      <sz val="10"/>
      <name val="Arial"/>
      <family val="2"/>
      <charset val="186"/>
    </font>
    <font>
      <b/>
      <sz val="10"/>
      <name val="Arial"/>
      <family val="2"/>
      <charset val="186"/>
    </font>
    <font>
      <sz val="10"/>
      <color rgb="FFFF0000"/>
      <name val="Arial"/>
      <family val="2"/>
      <charset val="186"/>
    </font>
    <font>
      <b/>
      <sz val="10"/>
      <color rgb="FFFF0000"/>
      <name val="Arial"/>
      <family val="2"/>
      <charset val="186"/>
    </font>
    <font>
      <vertAlign val="superscript"/>
      <sz val="10"/>
      <color rgb="FFFF0000"/>
      <name val="Arial"/>
      <family val="2"/>
      <charset val="186"/>
    </font>
    <font>
      <sz val="11"/>
      <name val="Arial"/>
      <family val="2"/>
      <charset val="186"/>
    </font>
    <font>
      <u/>
      <sz val="10"/>
      <name val="Arial"/>
      <family val="2"/>
      <charset val="186"/>
    </font>
    <font>
      <sz val="8"/>
      <name val="Arial"/>
      <family val="2"/>
      <charset val="186"/>
    </font>
    <font>
      <b/>
      <sz val="10"/>
      <name val="Arial Narrow"/>
      <family val="2"/>
    </font>
    <font>
      <sz val="10"/>
      <color theme="1"/>
      <name val="Arial Narrow"/>
      <family val="2"/>
    </font>
    <font>
      <b/>
      <sz val="10"/>
      <color theme="1"/>
      <name val="Arial Narrow"/>
      <family val="2"/>
      <charset val="186"/>
    </font>
    <font>
      <sz val="10"/>
      <name val="Arial Narrow"/>
      <family val="2"/>
    </font>
    <font>
      <sz val="10"/>
      <color theme="0" tint="-0.249977111117893"/>
      <name val="Arial"/>
      <family val="2"/>
      <charset val="186"/>
    </font>
    <font>
      <sz val="10"/>
      <color theme="0" tint="-0.249977111117893"/>
      <name val="Arial Narrow"/>
      <family val="2"/>
      <charset val="186"/>
    </font>
    <font>
      <b/>
      <sz val="10"/>
      <color theme="0" tint="-0.249977111117893"/>
      <name val="Arial Narrow"/>
      <family val="2"/>
      <charset val="186"/>
    </font>
    <font>
      <b/>
      <sz val="11"/>
      <name val="Arial"/>
      <family val="2"/>
      <charset val="186"/>
    </font>
    <font>
      <sz val="11"/>
      <color rgb="FFFF0000"/>
      <name val="Arial"/>
      <family val="2"/>
      <charset val="186"/>
    </font>
    <font>
      <b/>
      <sz val="11"/>
      <color rgb="FFFF0000"/>
      <name val="Arial"/>
      <family val="2"/>
      <charset val="186"/>
    </font>
    <font>
      <sz val="11"/>
      <color theme="0" tint="-0.249977111117893"/>
      <name val="Arial"/>
      <family val="2"/>
      <charset val="186"/>
    </font>
    <font>
      <b/>
      <sz val="11"/>
      <name val="Arial"/>
      <family val="2"/>
      <charset val="186"/>
    </font>
    <font>
      <b/>
      <sz val="11"/>
      <color rgb="FF00B050"/>
      <name val="Arial"/>
      <family val="2"/>
      <charset val="186"/>
    </font>
    <font>
      <u/>
      <sz val="10"/>
      <color rgb="FF000000"/>
      <name val="Arial"/>
      <family val="2"/>
      <charset val="186"/>
    </font>
    <font>
      <sz val="10"/>
      <color rgb="FF000000"/>
      <name val="Arial"/>
      <family val="2"/>
      <charset val="186"/>
    </font>
    <font>
      <sz val="9"/>
      <name val="Arial Narrow"/>
      <family val="2"/>
      <charset val="186"/>
    </font>
    <font>
      <sz val="9"/>
      <color rgb="FFFF0000"/>
      <name val="Arial"/>
      <family val="2"/>
      <charset val="186"/>
    </font>
    <font>
      <b/>
      <sz val="10"/>
      <color theme="1" tint="0.499984740745262"/>
      <name val="Arial"/>
      <family val="2"/>
      <charset val="186"/>
    </font>
    <font>
      <b/>
      <sz val="11"/>
      <color theme="1" tint="0.499984740745262"/>
      <name val="Arial"/>
      <family val="2"/>
      <charset val="186"/>
    </font>
    <font>
      <sz val="11"/>
      <color theme="1" tint="0.499984740745262"/>
      <name val="Arial"/>
      <family val="2"/>
      <charset val="186"/>
    </font>
    <font>
      <sz val="11"/>
      <color rgb="FF000000"/>
      <name val="Arial"/>
      <family val="2"/>
      <charset val="186"/>
    </font>
    <font>
      <b/>
      <sz val="11"/>
      <color theme="1"/>
      <name val="Arial Narrow"/>
      <family val="2"/>
      <charset val="186"/>
    </font>
    <font>
      <b/>
      <sz val="9"/>
      <color rgb="FF000000"/>
      <name val="Arial"/>
      <family val="2"/>
      <charset val="186"/>
    </font>
    <font>
      <b/>
      <sz val="10"/>
      <color rgb="FF000000"/>
      <name val="Arial Narrow"/>
      <family val="2"/>
    </font>
    <font>
      <b/>
      <sz val="10"/>
      <color rgb="FF000000"/>
      <name val="Arial"/>
      <family val="2"/>
      <charset val="186"/>
    </font>
    <font>
      <b/>
      <sz val="10"/>
      <color rgb="FF00B050"/>
      <name val="Arial"/>
      <family val="2"/>
      <charset val="186"/>
    </font>
    <font>
      <b/>
      <sz val="11"/>
      <color theme="0" tint="-0.249977111117893"/>
      <name val="Arial"/>
      <family val="2"/>
      <charset val="186"/>
    </font>
    <font>
      <sz val="11"/>
      <name val="Aptos Narrow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87">
    <xf numFmtId="0" fontId="0" fillId="0" borderId="0" xfId="0"/>
    <xf numFmtId="0" fontId="2" fillId="0" borderId="0" xfId="0" applyFont="1"/>
    <xf numFmtId="0" fontId="3" fillId="0" borderId="0" xfId="0" applyFont="1"/>
    <xf numFmtId="3" fontId="3" fillId="0" borderId="0" xfId="0" applyNumberFormat="1" applyFont="1" applyAlignment="1">
      <alignment horizontal="right"/>
    </xf>
    <xf numFmtId="0" fontId="4" fillId="0" borderId="0" xfId="0" applyFont="1"/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horizontal="center"/>
    </xf>
    <xf numFmtId="0" fontId="3" fillId="0" borderId="0" xfId="0" applyFont="1" applyAlignment="1">
      <alignment wrapText="1"/>
    </xf>
    <xf numFmtId="0" fontId="5" fillId="0" borderId="0" xfId="0" applyFont="1"/>
    <xf numFmtId="0" fontId="5" fillId="0" borderId="0" xfId="0" applyFont="1" applyAlignment="1">
      <alignment wrapText="1"/>
    </xf>
    <xf numFmtId="3" fontId="5" fillId="0" borderId="0" xfId="0" applyNumberFormat="1" applyFont="1" applyAlignment="1">
      <alignment horizontal="right"/>
    </xf>
    <xf numFmtId="0" fontId="6" fillId="0" borderId="0" xfId="0" applyFont="1"/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horizontal="center"/>
    </xf>
    <xf numFmtId="3" fontId="5" fillId="0" borderId="0" xfId="0" applyNumberFormat="1" applyFont="1"/>
    <xf numFmtId="4" fontId="6" fillId="0" borderId="0" xfId="0" applyNumberFormat="1" applyFont="1"/>
    <xf numFmtId="49" fontId="4" fillId="0" borderId="0" xfId="0" applyNumberFormat="1" applyFont="1" applyAlignment="1">
      <alignment horizontal="left" vertical="top"/>
    </xf>
    <xf numFmtId="0" fontId="4" fillId="0" borderId="0" xfId="0" applyFont="1" applyAlignment="1">
      <alignment horizontal="right"/>
    </xf>
    <xf numFmtId="49" fontId="4" fillId="0" borderId="0" xfId="0" applyNumberFormat="1" applyFont="1" applyAlignment="1">
      <alignment vertical="top"/>
    </xf>
    <xf numFmtId="0" fontId="4" fillId="0" borderId="1" xfId="0" applyFont="1" applyBorder="1" applyAlignment="1">
      <alignment horizontal="center" vertical="top" wrapText="1"/>
    </xf>
    <xf numFmtId="0" fontId="4" fillId="0" borderId="1" xfId="1" applyNumberFormat="1" applyFont="1" applyFill="1" applyBorder="1" applyAlignment="1">
      <alignment horizontal="center"/>
    </xf>
    <xf numFmtId="4" fontId="4" fillId="0" borderId="1" xfId="0" applyNumberFormat="1" applyFont="1" applyBorder="1" applyAlignment="1">
      <alignment horizontal="right"/>
    </xf>
    <xf numFmtId="0" fontId="7" fillId="0" borderId="0" xfId="0" applyFont="1"/>
    <xf numFmtId="0" fontId="4" fillId="0" borderId="1" xfId="0" applyFont="1" applyBorder="1" applyAlignment="1">
      <alignment wrapText="1"/>
    </xf>
    <xf numFmtId="4" fontId="1" fillId="2" borderId="1" xfId="0" applyNumberFormat="1" applyFont="1" applyFill="1" applyBorder="1" applyAlignment="1">
      <alignment horizontal="right"/>
    </xf>
    <xf numFmtId="0" fontId="1" fillId="0" borderId="0" xfId="0" applyFont="1"/>
    <xf numFmtId="0" fontId="1" fillId="0" borderId="1" xfId="0" applyFont="1" applyBorder="1" applyAlignment="1">
      <alignment wrapText="1"/>
    </xf>
    <xf numFmtId="1" fontId="4" fillId="0" borderId="5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4" fontId="5" fillId="0" borderId="0" xfId="0" applyNumberFormat="1" applyFont="1"/>
    <xf numFmtId="0" fontId="1" fillId="0" borderId="0" xfId="0" applyFont="1" applyAlignment="1">
      <alignment horizontal="right"/>
    </xf>
    <xf numFmtId="0" fontId="8" fillId="0" borderId="0" xfId="0" applyFont="1"/>
    <xf numFmtId="0" fontId="11" fillId="0" borderId="1" xfId="0" applyFont="1" applyBorder="1" applyAlignment="1" applyProtection="1">
      <alignment horizontal="right" vertical="top" wrapText="1"/>
      <protection locked="0"/>
    </xf>
    <xf numFmtId="4" fontId="11" fillId="6" borderId="1" xfId="0" applyNumberFormat="1" applyFont="1" applyFill="1" applyBorder="1" applyAlignment="1" applyProtection="1">
      <alignment vertical="top" wrapText="1"/>
      <protection locked="0"/>
    </xf>
    <xf numFmtId="4" fontId="12" fillId="6" borderId="1" xfId="0" applyNumberFormat="1" applyFont="1" applyFill="1" applyBorder="1" applyAlignment="1">
      <alignment horizontal="left" vertical="center"/>
    </xf>
    <xf numFmtId="4" fontId="13" fillId="6" borderId="1" xfId="0" applyNumberFormat="1" applyFont="1" applyFill="1" applyBorder="1" applyAlignment="1">
      <alignment vertical="center"/>
    </xf>
    <xf numFmtId="4" fontId="14" fillId="0" borderId="1" xfId="0" applyNumberFormat="1" applyFont="1" applyBorder="1" applyAlignment="1" applyProtection="1">
      <alignment vertical="top" wrapText="1"/>
      <protection locked="0"/>
    </xf>
    <xf numFmtId="4" fontId="13" fillId="0" borderId="1" xfId="0" applyNumberFormat="1" applyFont="1" applyBorder="1" applyAlignment="1">
      <alignment vertical="center"/>
    </xf>
    <xf numFmtId="49" fontId="1" fillId="0" borderId="1" xfId="0" applyNumberFormat="1" applyFont="1" applyBorder="1" applyAlignment="1">
      <alignment horizontal="right"/>
    </xf>
    <xf numFmtId="49" fontId="15" fillId="0" borderId="1" xfId="0" applyNumberFormat="1" applyFont="1" applyBorder="1" applyAlignment="1">
      <alignment horizontal="right"/>
    </xf>
    <xf numFmtId="4" fontId="16" fillId="0" borderId="1" xfId="0" applyNumberFormat="1" applyFont="1" applyBorder="1" applyAlignment="1" applyProtection="1">
      <alignment vertical="top" wrapText="1"/>
      <protection locked="0"/>
    </xf>
    <xf numFmtId="4" fontId="16" fillId="0" borderId="1" xfId="0" applyNumberFormat="1" applyFont="1" applyBorder="1" applyAlignment="1" applyProtection="1">
      <alignment horizontal="left" vertical="center" wrapText="1"/>
      <protection locked="0"/>
    </xf>
    <xf numFmtId="0" fontId="16" fillId="0" borderId="8" xfId="0" applyFont="1" applyBorder="1" applyAlignment="1">
      <alignment horizontal="left" vertical="center" wrapText="1"/>
    </xf>
    <xf numFmtId="4" fontId="17" fillId="0" borderId="1" xfId="0" applyNumberFormat="1" applyFont="1" applyBorder="1" applyAlignment="1">
      <alignment vertical="center"/>
    </xf>
    <xf numFmtId="4" fontId="14" fillId="0" borderId="1" xfId="0" applyNumberFormat="1" applyFont="1" applyBorder="1" applyAlignment="1">
      <alignment horizontal="left" vertical="center"/>
    </xf>
    <xf numFmtId="0" fontId="14" fillId="0" borderId="1" xfId="0" applyFont="1" applyBorder="1" applyAlignment="1">
      <alignment horizontal="left" vertical="center" wrapText="1"/>
    </xf>
    <xf numFmtId="0" fontId="14" fillId="0" borderId="9" xfId="0" applyFont="1" applyBorder="1" applyAlignment="1">
      <alignment horizontal="left" vertical="center" wrapText="1"/>
    </xf>
    <xf numFmtId="9" fontId="5" fillId="0" borderId="0" xfId="0" applyNumberFormat="1" applyFont="1" applyAlignment="1">
      <alignment horizontal="left"/>
    </xf>
    <xf numFmtId="9" fontId="6" fillId="0" borderId="0" xfId="0" applyNumberFormat="1" applyFont="1" applyAlignment="1">
      <alignment horizontal="left"/>
    </xf>
    <xf numFmtId="0" fontId="1" fillId="0" borderId="0" xfId="0" applyFont="1" applyAlignment="1">
      <alignment wrapText="1"/>
    </xf>
    <xf numFmtId="3" fontId="1" fillId="0" borderId="0" xfId="0" applyNumberFormat="1" applyFont="1" applyAlignment="1">
      <alignment horizontal="right"/>
    </xf>
    <xf numFmtId="49" fontId="18" fillId="0" borderId="1" xfId="0" applyNumberFormat="1" applyFont="1" applyBorder="1" applyAlignment="1">
      <alignment horizontal="left" vertical="top" wrapText="1"/>
    </xf>
    <xf numFmtId="0" fontId="18" fillId="0" borderId="1" xfId="0" applyFont="1" applyBorder="1" applyAlignment="1">
      <alignment horizontal="center" vertical="top" wrapText="1"/>
    </xf>
    <xf numFmtId="3" fontId="18" fillId="0" borderId="1" xfId="0" applyNumberFormat="1" applyFont="1" applyBorder="1" applyAlignment="1">
      <alignment horizontal="center" vertical="top" wrapText="1"/>
    </xf>
    <xf numFmtId="49" fontId="18" fillId="4" borderId="1" xfId="0" applyNumberFormat="1" applyFont="1" applyFill="1" applyBorder="1" applyAlignment="1">
      <alignment horizontal="left" vertical="top"/>
    </xf>
    <xf numFmtId="0" fontId="18" fillId="4" borderId="2" xfId="0" applyFont="1" applyFill="1" applyBorder="1" applyAlignment="1">
      <alignment horizontal="left" vertical="top" wrapText="1"/>
    </xf>
    <xf numFmtId="4" fontId="18" fillId="4" borderId="1" xfId="0" applyNumberFormat="1" applyFont="1" applyFill="1" applyBorder="1" applyAlignment="1">
      <alignment horizontal="right" vertical="center"/>
    </xf>
    <xf numFmtId="4" fontId="18" fillId="4" borderId="3" xfId="0" applyNumberFormat="1" applyFont="1" applyFill="1" applyBorder="1" applyAlignment="1">
      <alignment horizontal="right" vertical="center"/>
    </xf>
    <xf numFmtId="4" fontId="18" fillId="5" borderId="6" xfId="0" applyNumberFormat="1" applyFont="1" applyFill="1" applyBorder="1" applyAlignment="1">
      <alignment horizontal="right"/>
    </xf>
    <xf numFmtId="4" fontId="18" fillId="5" borderId="7" xfId="0" applyNumberFormat="1" applyFont="1" applyFill="1" applyBorder="1" applyAlignment="1">
      <alignment horizontal="right"/>
    </xf>
    <xf numFmtId="4" fontId="18" fillId="0" borderId="5" xfId="0" applyNumberFormat="1" applyFont="1" applyBorder="1" applyAlignment="1">
      <alignment horizontal="right"/>
    </xf>
    <xf numFmtId="4" fontId="20" fillId="0" borderId="1" xfId="0" applyNumberFormat="1" applyFont="1" applyBorder="1" applyAlignment="1">
      <alignment horizontal="right"/>
    </xf>
    <xf numFmtId="4" fontId="19" fillId="0" borderId="0" xfId="0" applyNumberFormat="1" applyFont="1"/>
    <xf numFmtId="4" fontId="13" fillId="0" borderId="0" xfId="0" applyNumberFormat="1" applyFont="1" applyAlignment="1">
      <alignment vertical="center"/>
    </xf>
    <xf numFmtId="4" fontId="14" fillId="0" borderId="0" xfId="0" applyNumberFormat="1" applyFont="1" applyAlignment="1">
      <alignment horizontal="left" vertical="center"/>
    </xf>
    <xf numFmtId="4" fontId="21" fillId="0" borderId="4" xfId="0" applyNumberFormat="1" applyFont="1" applyBorder="1" applyAlignment="1">
      <alignment horizontal="right" vertical="center"/>
    </xf>
    <xf numFmtId="4" fontId="21" fillId="0" borderId="1" xfId="0" applyNumberFormat="1" applyFont="1" applyBorder="1" applyAlignment="1">
      <alignment horizontal="right" vertical="center"/>
    </xf>
    <xf numFmtId="4" fontId="23" fillId="3" borderId="1" xfId="0" applyNumberFormat="1" applyFont="1" applyFill="1" applyBorder="1" applyAlignment="1">
      <alignment horizontal="right" vertical="center"/>
    </xf>
    <xf numFmtId="4" fontId="23" fillId="7" borderId="1" xfId="0" applyNumberFormat="1" applyFont="1" applyFill="1" applyBorder="1" applyAlignment="1">
      <alignment horizontal="right" vertical="center"/>
    </xf>
    <xf numFmtId="0" fontId="1" fillId="0" borderId="1" xfId="0" applyFont="1" applyBorder="1" applyAlignment="1">
      <alignment horizontal="left" wrapText="1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center"/>
    </xf>
    <xf numFmtId="4" fontId="0" fillId="0" borderId="0" xfId="0" applyNumberFormat="1"/>
    <xf numFmtId="0" fontId="25" fillId="0" borderId="0" xfId="0" applyFont="1"/>
    <xf numFmtId="4" fontId="14" fillId="0" borderId="0" xfId="0" applyNumberFormat="1" applyFont="1" applyAlignment="1">
      <alignment horizontal="left" vertical="center" wrapText="1"/>
    </xf>
    <xf numFmtId="3" fontId="5" fillId="0" borderId="0" xfId="0" applyNumberFormat="1" applyFont="1" applyAlignment="1">
      <alignment wrapText="1"/>
    </xf>
    <xf numFmtId="4" fontId="26" fillId="0" borderId="0" xfId="0" applyNumberFormat="1" applyFont="1" applyAlignment="1">
      <alignment horizontal="left" vertical="center" wrapText="1"/>
    </xf>
    <xf numFmtId="0" fontId="27" fillId="0" borderId="0" xfId="0" applyFont="1" applyAlignment="1">
      <alignment wrapText="1"/>
    </xf>
    <xf numFmtId="0" fontId="28" fillId="0" borderId="1" xfId="1" applyNumberFormat="1" applyFont="1" applyFill="1" applyBorder="1" applyAlignment="1">
      <alignment horizontal="center"/>
    </xf>
    <xf numFmtId="3" fontId="29" fillId="0" borderId="1" xfId="0" applyNumberFormat="1" applyFont="1" applyBorder="1" applyAlignment="1">
      <alignment horizontal="center" vertical="top" wrapText="1"/>
    </xf>
    <xf numFmtId="3" fontId="30" fillId="0" borderId="1" xfId="0" applyNumberFormat="1" applyFont="1" applyBorder="1" applyAlignment="1">
      <alignment horizontal="center" vertical="top" wrapText="1"/>
    </xf>
    <xf numFmtId="4" fontId="23" fillId="3" borderId="5" xfId="0" applyNumberFormat="1" applyFont="1" applyFill="1" applyBorder="1" applyAlignment="1">
      <alignment horizontal="right" vertical="top"/>
    </xf>
    <xf numFmtId="165" fontId="0" fillId="0" borderId="0" xfId="0" applyNumberFormat="1"/>
    <xf numFmtId="4" fontId="8" fillId="2" borderId="13" xfId="0" applyNumberFormat="1" applyFont="1" applyFill="1" applyBorder="1" applyAlignment="1">
      <alignment horizontal="right" vertical="top"/>
    </xf>
    <xf numFmtId="4" fontId="8" fillId="2" borderId="10" xfId="0" applyNumberFormat="1" applyFont="1" applyFill="1" applyBorder="1" applyAlignment="1">
      <alignment horizontal="right" vertical="top"/>
    </xf>
    <xf numFmtId="4" fontId="23" fillId="7" borderId="5" xfId="0" applyNumberFormat="1" applyFont="1" applyFill="1" applyBorder="1" applyAlignment="1">
      <alignment horizontal="right" vertical="top"/>
    </xf>
    <xf numFmtId="4" fontId="8" fillId="3" borderId="15" xfId="0" applyNumberFormat="1" applyFont="1" applyFill="1" applyBorder="1" applyAlignment="1">
      <alignment horizontal="right" vertical="top"/>
    </xf>
    <xf numFmtId="4" fontId="23" fillId="3" borderId="16" xfId="0" applyNumberFormat="1" applyFont="1" applyFill="1" applyBorder="1" applyAlignment="1">
      <alignment horizontal="right"/>
    </xf>
    <xf numFmtId="4" fontId="32" fillId="0" borderId="0" xfId="0" applyNumberFormat="1" applyFont="1" applyAlignment="1">
      <alignment vertical="center"/>
    </xf>
    <xf numFmtId="0" fontId="22" fillId="0" borderId="0" xfId="0" applyFont="1"/>
    <xf numFmtId="4" fontId="8" fillId="3" borderId="0" xfId="0" applyNumberFormat="1" applyFont="1" applyFill="1" applyAlignment="1">
      <alignment horizontal="right" vertical="top"/>
    </xf>
    <xf numFmtId="4" fontId="33" fillId="0" borderId="0" xfId="0" applyNumberFormat="1" applyFont="1" applyAlignment="1">
      <alignment wrapText="1"/>
    </xf>
    <xf numFmtId="4" fontId="34" fillId="0" borderId="0" xfId="0" applyNumberFormat="1" applyFont="1" applyAlignment="1">
      <alignment horizontal="right" vertical="center"/>
    </xf>
    <xf numFmtId="2" fontId="4" fillId="0" borderId="0" xfId="0" applyNumberFormat="1" applyFont="1"/>
    <xf numFmtId="4" fontId="34" fillId="0" borderId="0" xfId="0" applyNumberFormat="1" applyFont="1" applyAlignment="1">
      <alignment horizontal="right" vertical="center" wrapText="1"/>
    </xf>
    <xf numFmtId="2" fontId="35" fillId="0" borderId="0" xfId="0" applyNumberFormat="1" applyFont="1"/>
    <xf numFmtId="4" fontId="18" fillId="4" borderId="2" xfId="0" applyNumberFormat="1" applyFont="1" applyFill="1" applyBorder="1" applyAlignment="1">
      <alignment horizontal="right" vertical="center"/>
    </xf>
    <xf numFmtId="4" fontId="8" fillId="3" borderId="13" xfId="0" applyNumberFormat="1" applyFont="1" applyFill="1" applyBorder="1" applyAlignment="1">
      <alignment horizontal="left" vertical="top"/>
    </xf>
    <xf numFmtId="4" fontId="8" fillId="3" borderId="13" xfId="0" applyNumberFormat="1" applyFont="1" applyFill="1" applyBorder="1" applyAlignment="1">
      <alignment horizontal="left"/>
    </xf>
    <xf numFmtId="4" fontId="8" fillId="3" borderId="10" xfId="0" applyNumberFormat="1" applyFont="1" applyFill="1" applyBorder="1" applyAlignment="1">
      <alignment horizontal="right"/>
    </xf>
    <xf numFmtId="4" fontId="23" fillId="3" borderId="17" xfId="0" applyNumberFormat="1" applyFont="1" applyFill="1" applyBorder="1" applyAlignment="1">
      <alignment horizontal="right"/>
    </xf>
    <xf numFmtId="4" fontId="8" fillId="3" borderId="10" xfId="0" applyNumberFormat="1" applyFont="1" applyFill="1" applyBorder="1" applyAlignment="1">
      <alignment horizontal="left"/>
    </xf>
    <xf numFmtId="4" fontId="31" fillId="3" borderId="10" xfId="0" applyNumberFormat="1" applyFont="1" applyFill="1" applyBorder="1" applyAlignment="1">
      <alignment horizontal="left"/>
    </xf>
    <xf numFmtId="4" fontId="8" fillId="2" borderId="16" xfId="0" applyNumberFormat="1" applyFont="1" applyFill="1" applyBorder="1" applyAlignment="1">
      <alignment horizontal="left" vertical="top"/>
    </xf>
    <xf numFmtId="4" fontId="8" fillId="2" borderId="16" xfId="0" applyNumberFormat="1" applyFont="1" applyFill="1" applyBorder="1" applyAlignment="1">
      <alignment horizontal="left" vertical="top" wrapText="1"/>
    </xf>
    <xf numFmtId="4" fontId="21" fillId="2" borderId="13" xfId="0" applyNumberFormat="1" applyFont="1" applyFill="1" applyBorder="1" applyAlignment="1">
      <alignment horizontal="right" vertical="top"/>
    </xf>
    <xf numFmtId="4" fontId="8" fillId="2" borderId="13" xfId="0" applyNumberFormat="1" applyFont="1" applyFill="1" applyBorder="1" applyAlignment="1">
      <alignment horizontal="left" vertical="top"/>
    </xf>
    <xf numFmtId="4" fontId="8" fillId="2" borderId="10" xfId="0" applyNumberFormat="1" applyFont="1" applyFill="1" applyBorder="1" applyAlignment="1">
      <alignment horizontal="left" vertical="top"/>
    </xf>
    <xf numFmtId="4" fontId="8" fillId="2" borderId="10" xfId="0" applyNumberFormat="1" applyFont="1" applyFill="1" applyBorder="1" applyAlignment="1">
      <alignment horizontal="left" vertical="top" wrapText="1"/>
    </xf>
    <xf numFmtId="4" fontId="21" fillId="2" borderId="10" xfId="0" applyNumberFormat="1" applyFont="1" applyFill="1" applyBorder="1" applyAlignment="1">
      <alignment horizontal="right" vertical="top"/>
    </xf>
    <xf numFmtId="4" fontId="8" fillId="3" borderId="5" xfId="0" applyNumberFormat="1" applyFont="1" applyFill="1" applyBorder="1" applyAlignment="1">
      <alignment horizontal="left" vertical="top"/>
    </xf>
    <xf numFmtId="4" fontId="8" fillId="0" borderId="1" xfId="0" applyNumberFormat="1" applyFont="1" applyBorder="1" applyAlignment="1">
      <alignment horizontal="left" vertical="top"/>
    </xf>
    <xf numFmtId="4" fontId="8" fillId="3" borderId="1" xfId="0" applyNumberFormat="1" applyFont="1" applyFill="1" applyBorder="1" applyAlignment="1">
      <alignment horizontal="left" vertical="top"/>
    </xf>
    <xf numFmtId="4" fontId="8" fillId="7" borderId="10" xfId="0" applyNumberFormat="1" applyFont="1" applyFill="1" applyBorder="1" applyAlignment="1">
      <alignment horizontal="left"/>
    </xf>
    <xf numFmtId="4" fontId="8" fillId="7" borderId="10" xfId="0" applyNumberFormat="1" applyFont="1" applyFill="1" applyBorder="1" applyAlignment="1">
      <alignment horizontal="right"/>
    </xf>
    <xf numFmtId="4" fontId="23" fillId="7" borderId="10" xfId="0" applyNumberFormat="1" applyFont="1" applyFill="1" applyBorder="1" applyAlignment="1">
      <alignment horizontal="right"/>
    </xf>
    <xf numFmtId="4" fontId="18" fillId="4" borderId="2" xfId="0" applyNumberFormat="1" applyFont="1" applyFill="1" applyBorder="1" applyAlignment="1">
      <alignment horizontal="left" vertical="top" wrapText="1"/>
    </xf>
    <xf numFmtId="4" fontId="18" fillId="5" borderId="2" xfId="0" applyNumberFormat="1" applyFont="1" applyFill="1" applyBorder="1" applyAlignment="1">
      <alignment horizontal="left" vertical="top" wrapText="1"/>
    </xf>
    <xf numFmtId="4" fontId="18" fillId="0" borderId="2" xfId="0" applyNumberFormat="1" applyFont="1" applyBorder="1" applyAlignment="1">
      <alignment horizontal="left" vertical="top" wrapText="1"/>
    </xf>
    <xf numFmtId="0" fontId="36" fillId="0" borderId="0" xfId="0" applyFont="1"/>
    <xf numFmtId="0" fontId="35" fillId="0" borderId="0" xfId="0" applyFont="1"/>
    <xf numFmtId="0" fontId="36" fillId="0" borderId="0" xfId="0" applyFont="1" applyAlignment="1">
      <alignment horizontal="left"/>
    </xf>
    <xf numFmtId="4" fontId="1" fillId="0" borderId="5" xfId="0" applyNumberFormat="1" applyFont="1" applyBorder="1" applyAlignment="1">
      <alignment horizontal="right"/>
    </xf>
    <xf numFmtId="10" fontId="4" fillId="0" borderId="5" xfId="0" applyNumberFormat="1" applyFont="1" applyBorder="1" applyAlignment="1">
      <alignment horizontal="center"/>
    </xf>
    <xf numFmtId="10" fontId="1" fillId="0" borderId="5" xfId="0" applyNumberFormat="1" applyFont="1" applyBorder="1" applyAlignment="1">
      <alignment horizontal="center"/>
    </xf>
    <xf numFmtId="10" fontId="4" fillId="0" borderId="1" xfId="0" applyNumberFormat="1" applyFont="1" applyBorder="1" applyAlignment="1">
      <alignment horizontal="center"/>
    </xf>
    <xf numFmtId="10" fontId="1" fillId="2" borderId="1" xfId="0" applyNumberFormat="1" applyFont="1" applyFill="1" applyBorder="1" applyAlignment="1">
      <alignment horizontal="center"/>
    </xf>
    <xf numFmtId="4" fontId="37" fillId="4" borderId="1" xfId="0" applyNumberFormat="1" applyFont="1" applyFill="1" applyBorder="1" applyAlignment="1">
      <alignment horizontal="right" vertical="center"/>
    </xf>
    <xf numFmtId="4" fontId="21" fillId="3" borderId="10" xfId="0" applyNumberFormat="1" applyFont="1" applyFill="1" applyBorder="1" applyAlignment="1">
      <alignment horizontal="right"/>
    </xf>
    <xf numFmtId="4" fontId="21" fillId="3" borderId="15" xfId="0" applyNumberFormat="1" applyFont="1" applyFill="1" applyBorder="1" applyAlignment="1">
      <alignment horizontal="right" vertical="top"/>
    </xf>
    <xf numFmtId="4" fontId="21" fillId="3" borderId="14" xfId="0" applyNumberFormat="1" applyFont="1" applyFill="1" applyBorder="1" applyAlignment="1">
      <alignment horizontal="right" vertical="top"/>
    </xf>
    <xf numFmtId="4" fontId="21" fillId="3" borderId="2" xfId="0" applyNumberFormat="1" applyFont="1" applyFill="1" applyBorder="1" applyAlignment="1">
      <alignment horizontal="right" vertical="center"/>
    </xf>
    <xf numFmtId="4" fontId="21" fillId="7" borderId="10" xfId="0" applyNumberFormat="1" applyFont="1" applyFill="1" applyBorder="1" applyAlignment="1">
      <alignment horizontal="right"/>
    </xf>
    <xf numFmtId="4" fontId="21" fillId="7" borderId="14" xfId="0" applyNumberFormat="1" applyFont="1" applyFill="1" applyBorder="1" applyAlignment="1">
      <alignment horizontal="right" vertical="top"/>
    </xf>
    <xf numFmtId="4" fontId="21" fillId="7" borderId="2" xfId="0" applyNumberFormat="1" applyFont="1" applyFill="1" applyBorder="1" applyAlignment="1">
      <alignment horizontal="right" vertical="center"/>
    </xf>
    <xf numFmtId="4" fontId="21" fillId="0" borderId="4" xfId="0" applyNumberFormat="1" applyFont="1" applyBorder="1" applyAlignment="1">
      <alignment horizontal="right" vertical="center" wrapText="1"/>
    </xf>
    <xf numFmtId="4" fontId="37" fillId="4" borderId="3" xfId="0" applyNumberFormat="1" applyFont="1" applyFill="1" applyBorder="1" applyAlignment="1">
      <alignment horizontal="right" vertical="center"/>
    </xf>
    <xf numFmtId="4" fontId="37" fillId="5" borderId="6" xfId="0" applyNumberFormat="1" applyFont="1" applyFill="1" applyBorder="1" applyAlignment="1">
      <alignment horizontal="right"/>
    </xf>
    <xf numFmtId="4" fontId="37" fillId="0" borderId="5" xfId="0" applyNumberFormat="1" applyFont="1" applyBorder="1" applyAlignment="1">
      <alignment horizontal="right"/>
    </xf>
    <xf numFmtId="4" fontId="8" fillId="0" borderId="2" xfId="0" applyNumberFormat="1" applyFont="1" applyBorder="1" applyAlignment="1">
      <alignment horizontal="left" wrapText="1"/>
    </xf>
    <xf numFmtId="10" fontId="1" fillId="0" borderId="1" xfId="0" applyNumberFormat="1" applyFont="1" applyBorder="1" applyAlignment="1">
      <alignment horizontal="center"/>
    </xf>
    <xf numFmtId="0" fontId="25" fillId="0" borderId="0" xfId="0" applyFont="1" applyAlignment="1">
      <alignment vertical="top"/>
    </xf>
    <xf numFmtId="2" fontId="8" fillId="7" borderId="10" xfId="0" applyNumberFormat="1" applyFont="1" applyFill="1" applyBorder="1" applyAlignment="1">
      <alignment horizontal="left" vertical="top"/>
    </xf>
    <xf numFmtId="0" fontId="18" fillId="4" borderId="1" xfId="0" applyFont="1" applyFill="1" applyBorder="1" applyAlignment="1">
      <alignment horizontal="left" vertical="top"/>
    </xf>
    <xf numFmtId="0" fontId="18" fillId="5" borderId="1" xfId="0" applyFont="1" applyFill="1" applyBorder="1" applyAlignment="1">
      <alignment horizontal="left" vertical="top"/>
    </xf>
    <xf numFmtId="0" fontId="18" fillId="0" borderId="1" xfId="0" applyFont="1" applyBorder="1" applyAlignment="1">
      <alignment horizontal="left" vertical="top"/>
    </xf>
    <xf numFmtId="0" fontId="25" fillId="0" borderId="0" xfId="0" applyFont="1" applyAlignment="1">
      <alignment horizontal="right"/>
    </xf>
    <xf numFmtId="2" fontId="25" fillId="0" borderId="0" xfId="0" applyNumberFormat="1" applyFont="1"/>
    <xf numFmtId="4" fontId="36" fillId="0" borderId="0" xfId="0" applyNumberFormat="1" applyFont="1" applyAlignment="1">
      <alignment horizontal="left" vertical="center"/>
    </xf>
    <xf numFmtId="2" fontId="25" fillId="0" borderId="0" xfId="0" applyNumberFormat="1" applyFont="1" applyAlignment="1">
      <alignment horizontal="right"/>
    </xf>
    <xf numFmtId="2" fontId="25" fillId="0" borderId="0" xfId="0" applyNumberFormat="1" applyFont="1" applyAlignment="1">
      <alignment horizontal="left"/>
    </xf>
    <xf numFmtId="49" fontId="8" fillId="0" borderId="1" xfId="0" applyNumberFormat="1" applyFont="1" applyBorder="1" applyAlignment="1">
      <alignment horizontal="left" vertical="top" wrapText="1"/>
    </xf>
    <xf numFmtId="0" fontId="8" fillId="0" borderId="1" xfId="0" applyFont="1" applyBorder="1" applyAlignment="1">
      <alignment horizontal="center" vertical="top" wrapText="1"/>
    </xf>
    <xf numFmtId="3" fontId="8" fillId="0" borderId="1" xfId="0" applyNumberFormat="1" applyFont="1" applyBorder="1" applyAlignment="1">
      <alignment horizontal="center" vertical="top" wrapText="1"/>
    </xf>
    <xf numFmtId="4" fontId="18" fillId="0" borderId="0" xfId="0" applyNumberFormat="1" applyFont="1"/>
    <xf numFmtId="0" fontId="18" fillId="0" borderId="0" xfId="0" applyFont="1"/>
    <xf numFmtId="4" fontId="8" fillId="3" borderId="0" xfId="0" applyNumberFormat="1" applyFont="1" applyFill="1" applyAlignment="1">
      <alignment vertical="top" wrapText="1"/>
    </xf>
    <xf numFmtId="4" fontId="8" fillId="3" borderId="14" xfId="0" applyNumberFormat="1" applyFont="1" applyFill="1" applyBorder="1" applyAlignment="1">
      <alignment horizontal="right" vertical="top"/>
    </xf>
    <xf numFmtId="4" fontId="8" fillId="0" borderId="4" xfId="0" applyNumberFormat="1" applyFont="1" applyBorder="1" applyAlignment="1">
      <alignment horizontal="right" vertical="center"/>
    </xf>
    <xf numFmtId="4" fontId="8" fillId="0" borderId="1" xfId="0" applyNumberFormat="1" applyFont="1" applyBorder="1" applyAlignment="1">
      <alignment horizontal="right" vertical="center"/>
    </xf>
    <xf numFmtId="4" fontId="8" fillId="3" borderId="2" xfId="0" applyNumberFormat="1" applyFont="1" applyFill="1" applyBorder="1" applyAlignment="1">
      <alignment horizontal="left" vertical="top" wrapText="1"/>
    </xf>
    <xf numFmtId="4" fontId="8" fillId="3" borderId="2" xfId="0" applyNumberFormat="1" applyFont="1" applyFill="1" applyBorder="1" applyAlignment="1">
      <alignment horizontal="right" vertical="center"/>
    </xf>
    <xf numFmtId="166" fontId="8" fillId="0" borderId="1" xfId="0" applyNumberFormat="1" applyFont="1" applyBorder="1" applyAlignment="1">
      <alignment horizontal="left" vertical="top"/>
    </xf>
    <xf numFmtId="4" fontId="8" fillId="7" borderId="5" xfId="0" applyNumberFormat="1" applyFont="1" applyFill="1" applyBorder="1" applyAlignment="1">
      <alignment horizontal="left" vertical="top"/>
    </xf>
    <xf numFmtId="4" fontId="8" fillId="7" borderId="0" xfId="0" applyNumberFormat="1" applyFont="1" applyFill="1" applyAlignment="1">
      <alignment vertical="top" wrapText="1"/>
    </xf>
    <xf numFmtId="4" fontId="8" fillId="7" borderId="14" xfId="0" applyNumberFormat="1" applyFont="1" applyFill="1" applyBorder="1" applyAlignment="1">
      <alignment horizontal="right" vertical="top"/>
    </xf>
    <xf numFmtId="4" fontId="8" fillId="7" borderId="1" xfId="0" applyNumberFormat="1" applyFont="1" applyFill="1" applyBorder="1" applyAlignment="1">
      <alignment horizontal="left" vertical="top"/>
    </xf>
    <xf numFmtId="4" fontId="8" fillId="7" borderId="2" xfId="0" applyNumberFormat="1" applyFont="1" applyFill="1" applyBorder="1" applyAlignment="1">
      <alignment horizontal="left" vertical="top" wrapText="1"/>
    </xf>
    <xf numFmtId="4" fontId="8" fillId="7" borderId="2" xfId="0" applyNumberFormat="1" applyFont="1" applyFill="1" applyBorder="1" applyAlignment="1">
      <alignment horizontal="right" vertical="center"/>
    </xf>
    <xf numFmtId="4" fontId="8" fillId="0" borderId="1" xfId="0" applyNumberFormat="1" applyFont="1" applyBorder="1"/>
    <xf numFmtId="4" fontId="8" fillId="0" borderId="0" xfId="0" applyNumberFormat="1" applyFont="1" applyAlignment="1">
      <alignment horizontal="right" vertical="center"/>
    </xf>
    <xf numFmtId="4" fontId="8" fillId="0" borderId="2" xfId="0" applyNumberFormat="1" applyFont="1" applyBorder="1" applyAlignment="1">
      <alignment horizontal="left" vertical="top" wrapText="1"/>
    </xf>
    <xf numFmtId="4" fontId="8" fillId="0" borderId="0" xfId="0" applyNumberFormat="1" applyFont="1"/>
    <xf numFmtId="3" fontId="25" fillId="0" borderId="0" xfId="0" applyNumberFormat="1" applyFont="1"/>
    <xf numFmtId="0" fontId="4" fillId="0" borderId="3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25" fillId="0" borderId="0" xfId="0" applyFont="1" applyAlignment="1">
      <alignment vertical="top" wrapText="1"/>
    </xf>
    <xf numFmtId="0" fontId="25" fillId="0" borderId="0" xfId="0" applyFont="1" applyAlignment="1">
      <alignment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right" wrapText="1"/>
    </xf>
    <xf numFmtId="49" fontId="18" fillId="3" borderId="4" xfId="0" applyNumberFormat="1" applyFont="1" applyFill="1" applyBorder="1" applyAlignment="1">
      <alignment horizontal="center" vertical="top"/>
    </xf>
    <xf numFmtId="0" fontId="4" fillId="3" borderId="11" xfId="0" applyFont="1" applyFill="1" applyBorder="1" applyAlignment="1">
      <alignment horizontal="center"/>
    </xf>
    <xf numFmtId="4" fontId="18" fillId="7" borderId="4" xfId="0" applyNumberFormat="1" applyFont="1" applyFill="1" applyBorder="1" applyAlignment="1">
      <alignment horizontal="center" vertical="top"/>
    </xf>
    <xf numFmtId="4" fontId="4" fillId="7" borderId="11" xfId="0" applyNumberFormat="1" applyFont="1" applyFill="1" applyBorder="1" applyAlignment="1">
      <alignment horizontal="center"/>
    </xf>
    <xf numFmtId="4" fontId="4" fillId="7" borderId="12" xfId="0" applyNumberFormat="1" applyFont="1" applyFill="1" applyBorder="1" applyAlignment="1">
      <alignment horizontal="center"/>
    </xf>
    <xf numFmtId="0" fontId="4" fillId="8" borderId="15" xfId="0" applyFont="1" applyFill="1" applyBorder="1" applyAlignment="1">
      <alignment horizontal="center"/>
    </xf>
    <xf numFmtId="0" fontId="4" fillId="8" borderId="0" xfId="0" applyFont="1" applyFill="1" applyAlignment="1">
      <alignment horizontal="center"/>
    </xf>
  </cellXfs>
  <cellStyles count="2">
    <cellStyle name="Koma" xfId="1" builtinId="3"/>
    <cellStyle name="Normaallaad" xfId="0" builtinId="0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3D55C7-60C5-4B10-BCD9-ECBA44A4203B}">
  <dimension ref="A1:Q90"/>
  <sheetViews>
    <sheetView tabSelected="1" topLeftCell="A31" zoomScale="115" zoomScaleNormal="115" workbookViewId="0">
      <selection activeCell="D41" sqref="D41"/>
    </sheetView>
  </sheetViews>
  <sheetFormatPr defaultColWidth="9.140625" defaultRowHeight="12.75" x14ac:dyDescent="0.2"/>
  <cols>
    <col min="1" max="1" width="10.85546875" style="2" customWidth="1"/>
    <col min="2" max="2" width="54" style="7" customWidth="1"/>
    <col min="3" max="3" width="14.140625" style="3" customWidth="1"/>
    <col min="4" max="4" width="13.140625" style="3" customWidth="1"/>
    <col min="5" max="5" width="13.7109375" style="3" bestFit="1" customWidth="1"/>
    <col min="6" max="6" width="16.5703125" style="2" customWidth="1"/>
    <col min="7" max="7" width="15" style="2" customWidth="1"/>
    <col min="8" max="8" width="18.42578125" style="2" customWidth="1"/>
    <col min="9" max="9" width="25.85546875" style="2" customWidth="1"/>
    <col min="10" max="10" width="18.5703125" style="2" customWidth="1"/>
    <col min="11" max="11" width="10.140625" style="2" customWidth="1"/>
    <col min="12" max="12" width="9.5703125" style="2" customWidth="1"/>
    <col min="13" max="13" width="9.85546875" style="2" customWidth="1"/>
    <col min="14" max="16384" width="9.140625" style="2"/>
  </cols>
  <sheetData>
    <row r="1" spans="1:16" ht="15" customHeight="1" x14ac:dyDescent="0.2">
      <c r="A1" s="8"/>
      <c r="B1" s="9"/>
      <c r="C1" s="10"/>
      <c r="D1" s="10"/>
      <c r="E1" s="10"/>
      <c r="F1" s="8"/>
      <c r="G1" s="178" t="s">
        <v>0</v>
      </c>
      <c r="H1" s="178"/>
      <c r="I1" s="178"/>
      <c r="J1" s="25"/>
      <c r="K1" s="25"/>
      <c r="L1" s="25"/>
      <c r="M1" s="25"/>
      <c r="N1" s="25"/>
      <c r="O1" s="25"/>
      <c r="P1" s="25"/>
    </row>
    <row r="2" spans="1:16" ht="38.25" customHeight="1" x14ac:dyDescent="0.2">
      <c r="A2" s="8"/>
      <c r="B2" s="9"/>
      <c r="C2" s="10"/>
      <c r="D2" s="10"/>
      <c r="E2" s="10"/>
      <c r="F2" s="8"/>
      <c r="G2" s="179" t="s">
        <v>1</v>
      </c>
      <c r="H2" s="179"/>
      <c r="I2" s="179"/>
      <c r="J2" s="25"/>
      <c r="K2" s="25"/>
      <c r="L2" s="25"/>
      <c r="M2" s="25"/>
      <c r="N2" s="25"/>
      <c r="O2" s="25"/>
      <c r="P2" s="25"/>
    </row>
    <row r="3" spans="1:16" ht="12.75" customHeight="1" x14ac:dyDescent="0.2">
      <c r="A3" s="8"/>
      <c r="B3" s="9"/>
      <c r="C3" s="10"/>
      <c r="D3" s="10"/>
      <c r="E3" s="10"/>
      <c r="F3" s="8"/>
      <c r="G3" s="179"/>
      <c r="H3" s="179"/>
      <c r="I3" s="179"/>
      <c r="J3" s="25"/>
      <c r="K3" s="25"/>
      <c r="L3" s="25"/>
      <c r="M3" s="25"/>
      <c r="N3" s="25"/>
      <c r="O3" s="25"/>
      <c r="P3" s="25"/>
    </row>
    <row r="4" spans="1:16" x14ac:dyDescent="0.2">
      <c r="A4" s="4" t="s">
        <v>2</v>
      </c>
      <c r="B4" s="49"/>
      <c r="C4" s="50"/>
      <c r="D4" s="10"/>
      <c r="E4" s="14"/>
      <c r="F4" s="14"/>
      <c r="G4" s="14"/>
      <c r="H4" s="8"/>
      <c r="I4" s="30" t="s">
        <v>3</v>
      </c>
      <c r="J4" s="25"/>
      <c r="K4" s="25"/>
      <c r="L4" s="25"/>
      <c r="M4" s="25"/>
      <c r="N4" s="25"/>
      <c r="O4" s="25"/>
      <c r="P4" s="25"/>
    </row>
    <row r="5" spans="1:16" x14ac:dyDescent="0.2">
      <c r="A5" s="4"/>
      <c r="B5" s="49"/>
      <c r="C5" s="50"/>
      <c r="D5" s="10"/>
      <c r="E5" s="10"/>
      <c r="F5" s="8"/>
      <c r="G5" s="8"/>
      <c r="H5" s="8"/>
      <c r="I5" s="17"/>
      <c r="J5" s="25"/>
      <c r="K5" s="25"/>
      <c r="L5" s="25"/>
      <c r="M5" s="25"/>
      <c r="N5" s="25"/>
      <c r="O5" s="25"/>
      <c r="P5" s="25"/>
    </row>
    <row r="6" spans="1:16" customFormat="1" x14ac:dyDescent="0.2">
      <c r="A6" s="25" t="s">
        <v>4</v>
      </c>
      <c r="B6" s="49"/>
      <c r="C6" s="25"/>
      <c r="D6" s="8"/>
      <c r="E6" s="8"/>
      <c r="F6" s="8"/>
      <c r="G6" s="8"/>
      <c r="H6" s="8"/>
      <c r="I6" s="8"/>
    </row>
    <row r="7" spans="1:16" customFormat="1" ht="15" customHeight="1" x14ac:dyDescent="0.2">
      <c r="A7" s="73" t="s">
        <v>5</v>
      </c>
      <c r="B7" s="49"/>
      <c r="C7" s="25"/>
      <c r="D7" s="8"/>
      <c r="E7" s="8"/>
      <c r="F7" s="8"/>
      <c r="G7" s="31"/>
      <c r="H7" s="8"/>
      <c r="I7" s="8"/>
    </row>
    <row r="8" spans="1:16" customFormat="1" x14ac:dyDescent="0.2">
      <c r="A8" s="141" t="s">
        <v>6</v>
      </c>
      <c r="B8" s="49"/>
      <c r="C8" s="25"/>
      <c r="D8" s="8"/>
      <c r="E8" s="8"/>
      <c r="F8" s="8"/>
      <c r="G8" s="8"/>
      <c r="H8" s="8"/>
      <c r="I8" s="8"/>
    </row>
    <row r="9" spans="1:16" customFormat="1" ht="13.5" customHeight="1" x14ac:dyDescent="0.2">
      <c r="A9" s="176" t="s">
        <v>7</v>
      </c>
      <c r="B9" s="177"/>
      <c r="C9" s="177"/>
      <c r="D9" s="177"/>
      <c r="E9" s="177"/>
      <c r="F9" s="177"/>
      <c r="G9" s="177"/>
      <c r="H9" s="8"/>
      <c r="I9" s="25"/>
    </row>
    <row r="10" spans="1:16" x14ac:dyDescent="0.2">
      <c r="A10" s="25"/>
      <c r="B10" s="49"/>
      <c r="C10" s="50"/>
      <c r="D10" s="10"/>
      <c r="E10" s="8"/>
      <c r="F10" s="13"/>
      <c r="G10" s="13"/>
      <c r="H10" s="8"/>
      <c r="I10" s="146"/>
      <c r="J10" s="119"/>
      <c r="K10" s="120"/>
      <c r="L10" s="25"/>
      <c r="M10" s="25"/>
      <c r="N10" s="25"/>
      <c r="O10" s="25"/>
      <c r="P10" s="25"/>
    </row>
    <row r="11" spans="1:16" x14ac:dyDescent="0.2">
      <c r="A11" s="25"/>
      <c r="B11" s="49"/>
      <c r="C11" s="50"/>
      <c r="D11" s="10"/>
      <c r="E11" s="8"/>
      <c r="F11" s="13"/>
      <c r="G11" s="13"/>
      <c r="H11" s="8"/>
      <c r="I11" s="147"/>
      <c r="J11" s="148"/>
      <c r="K11" s="74"/>
      <c r="L11" s="25"/>
      <c r="M11" s="25"/>
      <c r="N11" s="25"/>
      <c r="O11" s="25"/>
      <c r="P11" s="25"/>
    </row>
    <row r="12" spans="1:16" s="4" customFormat="1" x14ac:dyDescent="0.2">
      <c r="A12" s="18"/>
      <c r="B12" s="19" t="s">
        <v>8</v>
      </c>
      <c r="C12" s="20">
        <v>2024</v>
      </c>
      <c r="D12" s="20">
        <v>2025</v>
      </c>
      <c r="E12" s="78">
        <v>2026</v>
      </c>
      <c r="F12" s="78">
        <v>2027</v>
      </c>
      <c r="G12" s="78">
        <v>2028</v>
      </c>
      <c r="H12" s="28"/>
      <c r="I12" s="149"/>
      <c r="J12" s="121"/>
      <c r="K12" s="150"/>
    </row>
    <row r="13" spans="1:16" s="5" customFormat="1" ht="30" x14ac:dyDescent="0.2">
      <c r="A13" s="51" t="s">
        <v>9</v>
      </c>
      <c r="B13" s="52" t="s">
        <v>10</v>
      </c>
      <c r="C13" s="53" t="s">
        <v>11</v>
      </c>
      <c r="D13" s="53" t="s">
        <v>11</v>
      </c>
      <c r="E13" s="79" t="s">
        <v>11</v>
      </c>
      <c r="F13" s="79" t="s">
        <v>11</v>
      </c>
      <c r="G13" s="79" t="s">
        <v>11</v>
      </c>
      <c r="H13" s="53" t="s">
        <v>12</v>
      </c>
      <c r="I13" s="12"/>
      <c r="J13" s="12"/>
      <c r="K13" s="12"/>
      <c r="L13" s="12"/>
      <c r="M13" s="70"/>
      <c r="N13" s="70"/>
      <c r="O13" s="70"/>
      <c r="P13" s="70"/>
    </row>
    <row r="14" spans="1:16" s="6" customFormat="1" ht="14.25" x14ac:dyDescent="0.2">
      <c r="A14" s="151" t="s">
        <v>13</v>
      </c>
      <c r="B14" s="152">
        <v>2</v>
      </c>
      <c r="C14" s="153">
        <v>3</v>
      </c>
      <c r="D14" s="153">
        <v>4</v>
      </c>
      <c r="E14" s="80">
        <v>5</v>
      </c>
      <c r="F14" s="80">
        <v>6</v>
      </c>
      <c r="G14" s="80">
        <v>7</v>
      </c>
      <c r="H14" s="153">
        <v>8</v>
      </c>
      <c r="I14" s="13"/>
      <c r="J14" s="13"/>
      <c r="K14" s="13"/>
      <c r="L14" s="13"/>
      <c r="M14" s="71"/>
      <c r="N14" s="71"/>
      <c r="O14" s="71"/>
      <c r="P14" s="71"/>
    </row>
    <row r="15" spans="1:16" s="4" customFormat="1" ht="15" x14ac:dyDescent="0.25">
      <c r="A15" s="54" t="s">
        <v>13</v>
      </c>
      <c r="B15" s="55" t="s">
        <v>14</v>
      </c>
      <c r="C15" s="56">
        <f t="shared" ref="C15:H15" si="0">C17+C18+C22+C25+C28+C30+C35+C36+C41+C46</f>
        <v>20494.72</v>
      </c>
      <c r="D15" s="56">
        <f t="shared" si="0"/>
        <v>661950</v>
      </c>
      <c r="E15" s="127">
        <f t="shared" si="0"/>
        <v>2219690</v>
      </c>
      <c r="F15" s="127">
        <f t="shared" si="0"/>
        <v>2189690.65</v>
      </c>
      <c r="G15" s="127">
        <f t="shared" si="0"/>
        <v>934400.45</v>
      </c>
      <c r="H15" s="96">
        <f t="shared" si="0"/>
        <v>6026225.8200000003</v>
      </c>
      <c r="I15" s="154"/>
      <c r="L15" s="11"/>
    </row>
    <row r="16" spans="1:16" s="4" customFormat="1" ht="15" x14ac:dyDescent="0.25">
      <c r="A16" s="180" t="s">
        <v>15</v>
      </c>
      <c r="B16" s="181"/>
      <c r="C16" s="181"/>
      <c r="D16" s="181"/>
      <c r="E16" s="181"/>
      <c r="F16" s="181"/>
      <c r="G16" s="181"/>
      <c r="H16" s="181"/>
      <c r="I16" s="154"/>
      <c r="L16" s="63"/>
    </row>
    <row r="17" spans="1:16" s="89" customFormat="1" ht="16.5" x14ac:dyDescent="0.25">
      <c r="A17" s="97" t="s">
        <v>16</v>
      </c>
      <c r="B17" s="98" t="s">
        <v>17</v>
      </c>
      <c r="C17" s="99">
        <v>11239.2</v>
      </c>
      <c r="D17" s="99">
        <v>56725</v>
      </c>
      <c r="E17" s="128">
        <v>56725</v>
      </c>
      <c r="F17" s="128">
        <v>56725</v>
      </c>
      <c r="G17" s="128">
        <v>28565.34</v>
      </c>
      <c r="H17" s="100">
        <v>209979.54</v>
      </c>
      <c r="I17" s="154"/>
      <c r="J17" s="155"/>
      <c r="K17" s="155"/>
      <c r="L17" s="88"/>
      <c r="M17" s="155"/>
      <c r="N17" s="155"/>
      <c r="O17" s="155"/>
      <c r="P17" s="155"/>
    </row>
    <row r="18" spans="1:16" s="4" customFormat="1" ht="15" x14ac:dyDescent="0.25">
      <c r="A18" s="101" t="s">
        <v>18</v>
      </c>
      <c r="B18" s="102" t="s">
        <v>99</v>
      </c>
      <c r="C18" s="90">
        <f>SUM(C19:C21)</f>
        <v>0</v>
      </c>
      <c r="D18" s="86">
        <f>SUM(D19:D21)</f>
        <v>157000</v>
      </c>
      <c r="E18" s="129">
        <f t="shared" ref="E18" si="1">SUM(E19:E21)</f>
        <v>141000</v>
      </c>
      <c r="F18" s="129">
        <f>SUM(F19:F21)</f>
        <v>111000</v>
      </c>
      <c r="G18" s="129">
        <f>SUM(G19:G21)</f>
        <v>7000</v>
      </c>
      <c r="H18" s="87">
        <v>416000</v>
      </c>
      <c r="I18" s="154"/>
      <c r="J18" s="92"/>
      <c r="K18" s="74"/>
      <c r="L18" s="63"/>
    </row>
    <row r="19" spans="1:16" s="4" customFormat="1" ht="28.5" x14ac:dyDescent="0.25">
      <c r="A19" s="103" t="s">
        <v>19</v>
      </c>
      <c r="B19" s="104" t="s">
        <v>100</v>
      </c>
      <c r="C19" s="83">
        <v>0</v>
      </c>
      <c r="D19" s="83">
        <v>101000</v>
      </c>
      <c r="E19" s="105">
        <v>101000</v>
      </c>
      <c r="F19" s="105">
        <v>101000</v>
      </c>
      <c r="G19" s="105">
        <v>0</v>
      </c>
      <c r="H19" s="83">
        <f>SUM(C19:G19)</f>
        <v>303000</v>
      </c>
      <c r="I19" s="154"/>
      <c r="J19" s="64"/>
      <c r="K19" s="74"/>
      <c r="L19" s="63"/>
    </row>
    <row r="20" spans="1:16" s="4" customFormat="1" ht="15" customHeight="1" x14ac:dyDescent="0.25">
      <c r="A20" s="106" t="s">
        <v>20</v>
      </c>
      <c r="B20" s="106" t="s">
        <v>21</v>
      </c>
      <c r="C20" s="83">
        <v>0</v>
      </c>
      <c r="D20" s="83">
        <v>9000</v>
      </c>
      <c r="E20" s="105">
        <v>10000</v>
      </c>
      <c r="F20" s="105">
        <v>10000</v>
      </c>
      <c r="G20" s="105">
        <v>7000</v>
      </c>
      <c r="H20" s="83">
        <f>SUM(C20:G20)</f>
        <v>36000</v>
      </c>
      <c r="I20" s="154"/>
      <c r="J20" s="64"/>
      <c r="K20" s="74"/>
      <c r="L20" s="63"/>
    </row>
    <row r="21" spans="1:16" s="4" customFormat="1" ht="28.5" x14ac:dyDescent="0.25">
      <c r="A21" s="107" t="s">
        <v>22</v>
      </c>
      <c r="B21" s="108" t="s">
        <v>23</v>
      </c>
      <c r="C21" s="84">
        <v>0</v>
      </c>
      <c r="D21" s="84">
        <v>47000</v>
      </c>
      <c r="E21" s="109">
        <v>30000</v>
      </c>
      <c r="F21" s="109">
        <v>0</v>
      </c>
      <c r="G21" s="109">
        <v>0</v>
      </c>
      <c r="H21" s="84">
        <f>SUM(C21:G21)</f>
        <v>77000</v>
      </c>
      <c r="I21" s="154"/>
      <c r="J21" s="64"/>
      <c r="K21" s="74"/>
      <c r="L21" s="63"/>
    </row>
    <row r="22" spans="1:16" s="4" customFormat="1" ht="13.5" customHeight="1" x14ac:dyDescent="0.25">
      <c r="A22" s="110" t="s">
        <v>24</v>
      </c>
      <c r="B22" s="156" t="s">
        <v>25</v>
      </c>
      <c r="C22" s="157">
        <f t="shared" ref="C22:G22" si="2">SUM(C23:C24)</f>
        <v>0</v>
      </c>
      <c r="D22" s="157">
        <f t="shared" si="2"/>
        <v>0</v>
      </c>
      <c r="E22" s="130">
        <f t="shared" si="2"/>
        <v>250000</v>
      </c>
      <c r="F22" s="130">
        <f t="shared" si="2"/>
        <v>250000</v>
      </c>
      <c r="G22" s="130">
        <f t="shared" si="2"/>
        <v>100000</v>
      </c>
      <c r="H22" s="81">
        <v>600000</v>
      </c>
      <c r="I22" s="154"/>
      <c r="J22" s="94"/>
      <c r="K22" s="76"/>
      <c r="L22" s="63"/>
    </row>
    <row r="23" spans="1:16" s="4" customFormat="1" ht="15" x14ac:dyDescent="0.25">
      <c r="A23" s="111" t="s">
        <v>26</v>
      </c>
      <c r="B23" s="139" t="s">
        <v>27</v>
      </c>
      <c r="C23" s="158">
        <v>0</v>
      </c>
      <c r="D23" s="158">
        <v>0</v>
      </c>
      <c r="E23" s="65">
        <v>0</v>
      </c>
      <c r="F23" s="65">
        <v>0</v>
      </c>
      <c r="G23" s="65">
        <v>0</v>
      </c>
      <c r="H23" s="159">
        <f>SUM(C23:G23)</f>
        <v>0</v>
      </c>
      <c r="I23" s="154"/>
      <c r="J23" s="64"/>
      <c r="K23" s="74"/>
      <c r="L23" s="63"/>
      <c r="M23" s="8"/>
      <c r="O23" s="29"/>
    </row>
    <row r="24" spans="1:16" ht="15" x14ac:dyDescent="0.25">
      <c r="A24" s="111" t="s">
        <v>28</v>
      </c>
      <c r="B24" s="139" t="s">
        <v>29</v>
      </c>
      <c r="C24" s="158">
        <v>0</v>
      </c>
      <c r="D24" s="158">
        <v>0</v>
      </c>
      <c r="E24" s="65">
        <v>250000</v>
      </c>
      <c r="F24" s="65">
        <v>250000</v>
      </c>
      <c r="G24" s="65">
        <v>100000</v>
      </c>
      <c r="H24" s="159">
        <f>SUM(C24:G24)</f>
        <v>600000</v>
      </c>
      <c r="I24" s="154"/>
      <c r="J24" s="8"/>
      <c r="K24" s="8"/>
      <c r="L24" s="8"/>
      <c r="M24" s="25"/>
      <c r="N24" s="25"/>
      <c r="O24" s="25"/>
      <c r="P24" s="25"/>
    </row>
    <row r="25" spans="1:16" s="4" customFormat="1" ht="15" x14ac:dyDescent="0.25">
      <c r="A25" s="112" t="s">
        <v>30</v>
      </c>
      <c r="B25" s="160" t="s">
        <v>31</v>
      </c>
      <c r="C25" s="161">
        <f t="shared" ref="C25:G25" si="3">SUM(C26:C27)</f>
        <v>0</v>
      </c>
      <c r="D25" s="161">
        <f t="shared" si="3"/>
        <v>0</v>
      </c>
      <c r="E25" s="131">
        <f t="shared" si="3"/>
        <v>300000</v>
      </c>
      <c r="F25" s="131">
        <f t="shared" si="3"/>
        <v>300000</v>
      </c>
      <c r="G25" s="131">
        <f t="shared" si="3"/>
        <v>144000</v>
      </c>
      <c r="H25" s="67">
        <v>744000</v>
      </c>
      <c r="I25" s="154"/>
      <c r="J25" s="93"/>
      <c r="K25" s="11"/>
      <c r="L25" s="15"/>
    </row>
    <row r="26" spans="1:16" ht="15" x14ac:dyDescent="0.25">
      <c r="A26" s="111" t="s">
        <v>32</v>
      </c>
      <c r="B26" s="139" t="s">
        <v>27</v>
      </c>
      <c r="C26" s="158">
        <v>0</v>
      </c>
      <c r="D26" s="158">
        <v>0</v>
      </c>
      <c r="E26" s="65">
        <v>0</v>
      </c>
      <c r="F26" s="65">
        <v>0</v>
      </c>
      <c r="G26" s="65">
        <v>0</v>
      </c>
      <c r="H26" s="159">
        <f>SUM(C26:G26)</f>
        <v>0</v>
      </c>
      <c r="I26" s="154"/>
      <c r="J26" s="14"/>
      <c r="K26" s="8"/>
      <c r="L26" s="8"/>
      <c r="M26" s="25"/>
      <c r="N26" s="25"/>
      <c r="O26" s="25"/>
      <c r="P26" s="25"/>
    </row>
    <row r="27" spans="1:16" ht="15" x14ac:dyDescent="0.25">
      <c r="A27" s="111" t="s">
        <v>33</v>
      </c>
      <c r="B27" s="139" t="s">
        <v>34</v>
      </c>
      <c r="C27" s="158">
        <v>0</v>
      </c>
      <c r="D27" s="158">
        <v>0</v>
      </c>
      <c r="E27" s="65">
        <v>300000</v>
      </c>
      <c r="F27" s="65">
        <v>300000</v>
      </c>
      <c r="G27" s="65">
        <v>144000</v>
      </c>
      <c r="H27" s="159">
        <f>SUM(C27:G27)</f>
        <v>744000</v>
      </c>
      <c r="I27" s="154"/>
      <c r="J27" s="14"/>
      <c r="K27" s="8"/>
      <c r="L27" s="8"/>
      <c r="M27" s="25"/>
      <c r="N27" s="25"/>
      <c r="O27" s="25"/>
      <c r="P27" s="25"/>
    </row>
    <row r="28" spans="1:16" s="4" customFormat="1" ht="30" customHeight="1" x14ac:dyDescent="0.25">
      <c r="A28" s="112" t="s">
        <v>35</v>
      </c>
      <c r="B28" s="160" t="s">
        <v>36</v>
      </c>
      <c r="C28" s="161">
        <f t="shared" ref="C28:G28" si="4">SUM(C29:C29)</f>
        <v>0</v>
      </c>
      <c r="D28" s="161">
        <f t="shared" si="4"/>
        <v>0</v>
      </c>
      <c r="E28" s="131">
        <f t="shared" si="4"/>
        <v>190000</v>
      </c>
      <c r="F28" s="131">
        <f t="shared" si="4"/>
        <v>182160.65</v>
      </c>
      <c r="G28" s="131">
        <f t="shared" si="4"/>
        <v>0</v>
      </c>
      <c r="H28" s="67">
        <v>372160.65</v>
      </c>
      <c r="I28" s="154"/>
      <c r="K28" s="15"/>
      <c r="L28" s="11"/>
    </row>
    <row r="29" spans="1:16" ht="15" x14ac:dyDescent="0.25">
      <c r="A29" s="111" t="s">
        <v>37</v>
      </c>
      <c r="B29" s="139" t="s">
        <v>38</v>
      </c>
      <c r="C29" s="158">
        <v>0</v>
      </c>
      <c r="D29" s="158">
        <v>0</v>
      </c>
      <c r="E29" s="65">
        <v>190000</v>
      </c>
      <c r="F29" s="65">
        <v>182160.65</v>
      </c>
      <c r="G29" s="65">
        <v>0</v>
      </c>
      <c r="H29" s="159">
        <f>SUM(C29:G29)</f>
        <v>372160.65</v>
      </c>
      <c r="I29" s="154"/>
      <c r="J29" s="14"/>
      <c r="K29" s="29"/>
      <c r="L29" s="8"/>
      <c r="M29" s="25"/>
      <c r="N29" s="25"/>
      <c r="O29" s="25"/>
      <c r="P29" s="25"/>
    </row>
    <row r="30" spans="1:16" s="4" customFormat="1" ht="42.75" x14ac:dyDescent="0.25">
      <c r="A30" s="112" t="s">
        <v>39</v>
      </c>
      <c r="B30" s="160" t="s">
        <v>40</v>
      </c>
      <c r="C30" s="161">
        <f t="shared" ref="C30:F30" si="5">SUM(C31:C33)</f>
        <v>0</v>
      </c>
      <c r="D30" s="161">
        <f>SUM(D31:D33)</f>
        <v>97000</v>
      </c>
      <c r="E30" s="131">
        <f t="shared" si="5"/>
        <v>80000</v>
      </c>
      <c r="F30" s="131">
        <f t="shared" si="5"/>
        <v>80000</v>
      </c>
      <c r="G30" s="131">
        <f>SUM(G31:G33)</f>
        <v>23000</v>
      </c>
      <c r="H30" s="67">
        <v>280000</v>
      </c>
      <c r="I30" s="154"/>
      <c r="K30" s="11"/>
      <c r="L30" s="11"/>
    </row>
    <row r="31" spans="1:16" ht="43.5" x14ac:dyDescent="0.25">
      <c r="A31" s="111" t="s">
        <v>41</v>
      </c>
      <c r="B31" s="139" t="s">
        <v>98</v>
      </c>
      <c r="C31" s="158">
        <v>0</v>
      </c>
      <c r="D31" s="158">
        <v>27000</v>
      </c>
      <c r="E31" s="65">
        <v>0</v>
      </c>
      <c r="F31" s="65"/>
      <c r="G31" s="65">
        <v>0</v>
      </c>
      <c r="H31" s="159">
        <f>SUM(C31:G31)</f>
        <v>27000</v>
      </c>
      <c r="I31" s="154"/>
      <c r="J31" s="95"/>
      <c r="K31" s="8"/>
      <c r="L31" s="8"/>
      <c r="M31" s="25"/>
      <c r="N31" s="25"/>
      <c r="O31" s="25"/>
      <c r="P31" s="25"/>
    </row>
    <row r="32" spans="1:16" ht="15" x14ac:dyDescent="0.25">
      <c r="A32" s="111" t="s">
        <v>42</v>
      </c>
      <c r="B32" s="139" t="s">
        <v>43</v>
      </c>
      <c r="C32" s="158"/>
      <c r="D32" s="158">
        <v>30000</v>
      </c>
      <c r="E32" s="65">
        <v>40000</v>
      </c>
      <c r="F32" s="65">
        <v>40000</v>
      </c>
      <c r="G32" s="65">
        <v>10000</v>
      </c>
      <c r="H32" s="159">
        <f>SUM(C32:G32)</f>
        <v>120000</v>
      </c>
      <c r="I32" s="154"/>
      <c r="J32" s="14"/>
      <c r="K32" s="8"/>
      <c r="L32" s="8"/>
      <c r="M32" s="25"/>
      <c r="N32" s="25"/>
      <c r="O32" s="25"/>
      <c r="P32" s="25"/>
    </row>
    <row r="33" spans="1:16" ht="15" x14ac:dyDescent="0.25">
      <c r="A33" s="162" t="s">
        <v>44</v>
      </c>
      <c r="B33" s="139" t="s">
        <v>45</v>
      </c>
      <c r="C33" s="158"/>
      <c r="D33" s="158">
        <v>40000</v>
      </c>
      <c r="E33" s="65">
        <v>40000</v>
      </c>
      <c r="F33" s="65">
        <v>40000</v>
      </c>
      <c r="G33" s="65">
        <v>13000</v>
      </c>
      <c r="H33" s="159">
        <f>SUM(C33:G33)</f>
        <v>133000</v>
      </c>
      <c r="I33" s="154"/>
      <c r="J33" s="14"/>
      <c r="K33" s="8"/>
      <c r="L33" s="8"/>
      <c r="M33" s="25"/>
      <c r="N33" s="25"/>
      <c r="O33" s="25"/>
      <c r="P33" s="25"/>
    </row>
    <row r="34" spans="1:16" ht="15" x14ac:dyDescent="0.25">
      <c r="A34" s="182" t="s">
        <v>46</v>
      </c>
      <c r="B34" s="183"/>
      <c r="C34" s="183"/>
      <c r="D34" s="183"/>
      <c r="E34" s="183"/>
      <c r="F34" s="183"/>
      <c r="G34" s="183"/>
      <c r="H34" s="184"/>
      <c r="I34" s="154"/>
      <c r="J34" s="25"/>
      <c r="K34" s="25"/>
      <c r="L34" s="8"/>
      <c r="M34" s="25"/>
      <c r="N34" s="25"/>
      <c r="O34" s="25"/>
      <c r="P34" s="25"/>
    </row>
    <row r="35" spans="1:16" ht="15" x14ac:dyDescent="0.25">
      <c r="A35" s="142" t="s">
        <v>47</v>
      </c>
      <c r="B35" s="113" t="s">
        <v>17</v>
      </c>
      <c r="C35" s="114">
        <v>9080.1200000000008</v>
      </c>
      <c r="D35" s="114">
        <v>56725</v>
      </c>
      <c r="E35" s="132">
        <v>56725</v>
      </c>
      <c r="F35" s="132">
        <v>56725</v>
      </c>
      <c r="G35" s="132">
        <v>28565.34</v>
      </c>
      <c r="H35" s="115">
        <v>207820.46</v>
      </c>
      <c r="I35" s="154"/>
      <c r="J35" s="8"/>
      <c r="K35" s="8"/>
      <c r="L35" s="8"/>
      <c r="M35" s="25"/>
      <c r="N35" s="25"/>
      <c r="O35" s="25"/>
      <c r="P35" s="25"/>
    </row>
    <row r="36" spans="1:16" s="4" customFormat="1" ht="28.5" x14ac:dyDescent="0.25">
      <c r="A36" s="163" t="s">
        <v>48</v>
      </c>
      <c r="B36" s="164" t="s">
        <v>49</v>
      </c>
      <c r="C36" s="165">
        <f t="shared" ref="C36:G36" si="6">SUM(C37:C40)</f>
        <v>175.4</v>
      </c>
      <c r="D36" s="165">
        <f>SUM(D37:D40)</f>
        <v>75500</v>
      </c>
      <c r="E36" s="133">
        <f>SUM(E37:E40)</f>
        <v>267000</v>
      </c>
      <c r="F36" s="133">
        <f t="shared" si="6"/>
        <v>267000</v>
      </c>
      <c r="G36" s="133">
        <f t="shared" si="6"/>
        <v>190324.6</v>
      </c>
      <c r="H36" s="85">
        <v>800000</v>
      </c>
      <c r="I36" s="154"/>
      <c r="J36" s="91"/>
      <c r="K36" s="77"/>
      <c r="L36" s="11"/>
    </row>
    <row r="37" spans="1:16" s="4" customFormat="1" ht="15" x14ac:dyDescent="0.25">
      <c r="A37" s="111" t="s">
        <v>50</v>
      </c>
      <c r="B37" s="139" t="s">
        <v>51</v>
      </c>
      <c r="C37" s="158">
        <v>0</v>
      </c>
      <c r="D37" s="158">
        <v>25000</v>
      </c>
      <c r="E37" s="65">
        <v>42000</v>
      </c>
      <c r="F37" s="65">
        <v>42000</v>
      </c>
      <c r="G37" s="65">
        <v>21000</v>
      </c>
      <c r="H37" s="159">
        <f>SUM(C37:G37)</f>
        <v>130000</v>
      </c>
      <c r="I37" s="154"/>
      <c r="J37" s="11"/>
      <c r="K37" s="11"/>
      <c r="L37" s="11"/>
    </row>
    <row r="38" spans="1:16" s="4" customFormat="1" ht="15" x14ac:dyDescent="0.25">
      <c r="A38" s="111" t="s">
        <v>52</v>
      </c>
      <c r="B38" s="139" t="s">
        <v>53</v>
      </c>
      <c r="C38" s="158">
        <v>0</v>
      </c>
      <c r="D38" s="158">
        <v>40000</v>
      </c>
      <c r="E38" s="65">
        <v>50000</v>
      </c>
      <c r="F38" s="65">
        <v>50000</v>
      </c>
      <c r="G38" s="65">
        <v>25000</v>
      </c>
      <c r="H38" s="159">
        <f>SUM(C38:G38)</f>
        <v>165000</v>
      </c>
      <c r="I38" s="154"/>
      <c r="J38" s="11"/>
      <c r="K38" s="11"/>
      <c r="L38" s="11"/>
    </row>
    <row r="39" spans="1:16" s="4" customFormat="1" ht="15" x14ac:dyDescent="0.25">
      <c r="A39" s="111" t="s">
        <v>54</v>
      </c>
      <c r="B39" s="139" t="s">
        <v>55</v>
      </c>
      <c r="C39" s="158">
        <v>175.4</v>
      </c>
      <c r="D39" s="158">
        <v>10500</v>
      </c>
      <c r="E39" s="65">
        <v>100000</v>
      </c>
      <c r="F39" s="65">
        <v>100000</v>
      </c>
      <c r="G39" s="65">
        <v>69324.600000000006</v>
      </c>
      <c r="H39" s="159">
        <f>SUM(C39:G39)</f>
        <v>280000</v>
      </c>
      <c r="I39" s="154"/>
      <c r="J39" s="11"/>
      <c r="K39" s="11"/>
      <c r="L39" s="11"/>
    </row>
    <row r="40" spans="1:16" ht="15" x14ac:dyDescent="0.25">
      <c r="A40" s="111" t="s">
        <v>56</v>
      </c>
      <c r="B40" s="139" t="s">
        <v>57</v>
      </c>
      <c r="C40" s="158">
        <v>0</v>
      </c>
      <c r="D40" s="158">
        <v>0</v>
      </c>
      <c r="E40" s="65">
        <v>75000</v>
      </c>
      <c r="F40" s="65">
        <v>75000</v>
      </c>
      <c r="G40" s="65">
        <v>75000</v>
      </c>
      <c r="H40" s="159">
        <f>SUM(C40:G40)</f>
        <v>225000</v>
      </c>
      <c r="I40" s="154"/>
      <c r="J40" s="8"/>
      <c r="K40" s="8"/>
      <c r="L40" s="8"/>
      <c r="M40" s="25"/>
      <c r="N40" s="25"/>
      <c r="O40" s="25"/>
      <c r="P40" s="25"/>
    </row>
    <row r="41" spans="1:16" s="4" customFormat="1" ht="25.5" customHeight="1" x14ac:dyDescent="0.25">
      <c r="A41" s="166" t="s">
        <v>58</v>
      </c>
      <c r="B41" s="167" t="s">
        <v>59</v>
      </c>
      <c r="C41" s="168">
        <f>SUM(C42:C45)</f>
        <v>0</v>
      </c>
      <c r="D41" s="168">
        <f>SUM(D42:D45)</f>
        <v>161000</v>
      </c>
      <c r="E41" s="134">
        <f>SUM(E42:E45)</f>
        <v>478240</v>
      </c>
      <c r="F41" s="134">
        <f>SUM(F42:F45)</f>
        <v>486080</v>
      </c>
      <c r="G41" s="134">
        <f>SUM(G42:G45)</f>
        <v>233680</v>
      </c>
      <c r="H41" s="68">
        <v>1359000</v>
      </c>
      <c r="I41" s="154"/>
      <c r="K41" s="11"/>
      <c r="L41" s="11"/>
    </row>
    <row r="42" spans="1:16" ht="15" x14ac:dyDescent="0.25">
      <c r="A42" s="111" t="s">
        <v>60</v>
      </c>
      <c r="B42" s="139" t="s">
        <v>61</v>
      </c>
      <c r="C42" s="158">
        <v>0</v>
      </c>
      <c r="D42" s="158">
        <v>22000</v>
      </c>
      <c r="E42" s="135">
        <v>40000</v>
      </c>
      <c r="F42" s="135">
        <v>40000</v>
      </c>
      <c r="G42" s="135">
        <v>20000</v>
      </c>
      <c r="H42" s="159">
        <f>SUM(C42:G42)</f>
        <v>122000</v>
      </c>
      <c r="I42" s="154"/>
      <c r="J42" s="14"/>
      <c r="K42" s="8"/>
      <c r="L42" s="8"/>
      <c r="M42" s="25"/>
      <c r="N42" s="25"/>
      <c r="O42" s="25"/>
      <c r="P42" s="25"/>
    </row>
    <row r="43" spans="1:16" ht="29.25" x14ac:dyDescent="0.25">
      <c r="A43" s="111" t="s">
        <v>62</v>
      </c>
      <c r="B43" s="139" t="s">
        <v>63</v>
      </c>
      <c r="C43" s="158">
        <v>0</v>
      </c>
      <c r="D43" s="158">
        <f>32000+30000</f>
        <v>62000</v>
      </c>
      <c r="E43" s="65">
        <v>150000</v>
      </c>
      <c r="F43" s="65">
        <f>200000-30000</f>
        <v>170000</v>
      </c>
      <c r="G43" s="65">
        <v>74000</v>
      </c>
      <c r="H43" s="159">
        <f>SUM(C43:G43)</f>
        <v>456000</v>
      </c>
      <c r="I43" s="154"/>
      <c r="J43" s="14"/>
      <c r="K43" s="8"/>
      <c r="L43" s="8"/>
      <c r="M43" s="25"/>
      <c r="N43" s="25"/>
      <c r="O43" s="25"/>
      <c r="P43" s="25"/>
    </row>
    <row r="44" spans="1:16" ht="29.25" x14ac:dyDescent="0.25">
      <c r="A44" s="111" t="s">
        <v>64</v>
      </c>
      <c r="B44" s="139" t="s">
        <v>65</v>
      </c>
      <c r="C44" s="158">
        <v>0</v>
      </c>
      <c r="D44" s="158">
        <v>42000</v>
      </c>
      <c r="E44" s="65">
        <v>150000</v>
      </c>
      <c r="F44" s="65">
        <v>200000</v>
      </c>
      <c r="G44" s="65">
        <v>74000</v>
      </c>
      <c r="H44" s="159">
        <f>SUM(C44:G44)</f>
        <v>466000</v>
      </c>
      <c r="I44" s="154"/>
      <c r="J44" s="14"/>
      <c r="K44" s="8"/>
      <c r="L44" s="8"/>
      <c r="M44" s="25"/>
      <c r="N44" s="25"/>
      <c r="O44" s="25"/>
      <c r="P44" s="25"/>
    </row>
    <row r="45" spans="1:16" ht="29.25" x14ac:dyDescent="0.25">
      <c r="A45" s="111" t="s">
        <v>66</v>
      </c>
      <c r="B45" s="139" t="s">
        <v>101</v>
      </c>
      <c r="C45" s="158">
        <v>0</v>
      </c>
      <c r="D45" s="158">
        <v>35000</v>
      </c>
      <c r="E45" s="65">
        <v>138240</v>
      </c>
      <c r="F45" s="65">
        <v>76080</v>
      </c>
      <c r="G45" s="65">
        <v>65680</v>
      </c>
      <c r="H45" s="159">
        <f>SUM(C45:G45)</f>
        <v>315000</v>
      </c>
      <c r="I45" s="154"/>
      <c r="J45" s="14"/>
      <c r="K45" s="8"/>
      <c r="L45" s="8"/>
      <c r="M45" s="25"/>
      <c r="N45" s="25"/>
      <c r="O45" s="25"/>
      <c r="P45" s="25"/>
    </row>
    <row r="46" spans="1:16" s="4" customFormat="1" ht="28.5" x14ac:dyDescent="0.25">
      <c r="A46" s="166" t="s">
        <v>67</v>
      </c>
      <c r="B46" s="167" t="s">
        <v>68</v>
      </c>
      <c r="C46" s="168">
        <f t="shared" ref="C46:G46" si="7">SUM(C47:C48)</f>
        <v>0</v>
      </c>
      <c r="D46" s="168">
        <f>SUM(D47:D48)</f>
        <v>58000</v>
      </c>
      <c r="E46" s="134">
        <f t="shared" si="7"/>
        <v>400000</v>
      </c>
      <c r="F46" s="134">
        <f t="shared" si="7"/>
        <v>400000</v>
      </c>
      <c r="G46" s="134">
        <f t="shared" si="7"/>
        <v>179265.16999999998</v>
      </c>
      <c r="H46" s="68">
        <v>1037265.17</v>
      </c>
      <c r="I46" s="154"/>
      <c r="K46" s="11"/>
      <c r="L46" s="11"/>
    </row>
    <row r="47" spans="1:16" ht="15" x14ac:dyDescent="0.25">
      <c r="A47" s="111" t="s">
        <v>69</v>
      </c>
      <c r="B47" s="139" t="s">
        <v>70</v>
      </c>
      <c r="C47" s="158">
        <v>0</v>
      </c>
      <c r="D47" s="158">
        <v>35000</v>
      </c>
      <c r="E47" s="65">
        <v>200000</v>
      </c>
      <c r="F47" s="65">
        <v>200000</v>
      </c>
      <c r="G47" s="65">
        <v>90000</v>
      </c>
      <c r="H47" s="159">
        <f>SUM(C47:G47)</f>
        <v>525000</v>
      </c>
      <c r="I47" s="154"/>
      <c r="J47" s="14"/>
      <c r="K47" s="8"/>
      <c r="L47" s="8"/>
      <c r="M47" s="25"/>
      <c r="N47" s="25"/>
      <c r="O47" s="25"/>
      <c r="P47" s="25"/>
    </row>
    <row r="48" spans="1:16" ht="15" customHeight="1" x14ac:dyDescent="0.25">
      <c r="A48" s="111" t="s">
        <v>71</v>
      </c>
      <c r="B48" s="139" t="s">
        <v>72</v>
      </c>
      <c r="C48" s="158">
        <v>0</v>
      </c>
      <c r="D48" s="158">
        <v>23000</v>
      </c>
      <c r="E48" s="65">
        <v>200000</v>
      </c>
      <c r="F48" s="65">
        <v>200000</v>
      </c>
      <c r="G48" s="65">
        <v>89265.17</v>
      </c>
      <c r="H48" s="159">
        <f>SUM(C48:G48)</f>
        <v>512265.17</v>
      </c>
      <c r="I48" s="154"/>
      <c r="J48" s="75"/>
      <c r="K48" s="8"/>
      <c r="L48" s="8"/>
      <c r="M48" s="25"/>
      <c r="N48" s="25"/>
      <c r="O48" s="25"/>
      <c r="P48" s="25"/>
    </row>
    <row r="49" spans="1:17" s="4" customFormat="1" ht="15" x14ac:dyDescent="0.25">
      <c r="A49" s="143">
        <v>3</v>
      </c>
      <c r="B49" s="116" t="s">
        <v>73</v>
      </c>
      <c r="C49" s="57">
        <f>C15*0.07</f>
        <v>1434.6304000000002</v>
      </c>
      <c r="D49" s="57">
        <f t="shared" ref="D49" si="8">D15*0.07</f>
        <v>46336.500000000007</v>
      </c>
      <c r="E49" s="136">
        <f>E15*0.07</f>
        <v>155378.30000000002</v>
      </c>
      <c r="F49" s="136">
        <f>F15*0.07</f>
        <v>153278.3455</v>
      </c>
      <c r="G49" s="136">
        <f>G15*0.07-0.01</f>
        <v>65408.021500000003</v>
      </c>
      <c r="H49" s="57">
        <f>C49+D49+E49+F49+G49</f>
        <v>421835.79740000004</v>
      </c>
      <c r="I49" s="154"/>
      <c r="J49" s="11"/>
      <c r="K49" s="11"/>
      <c r="L49" s="11"/>
    </row>
    <row r="50" spans="1:17" s="4" customFormat="1" ht="15" x14ac:dyDescent="0.25">
      <c r="A50" s="144">
        <v>4</v>
      </c>
      <c r="B50" s="117" t="s">
        <v>74</v>
      </c>
      <c r="C50" s="58">
        <f t="shared" ref="C50:H50" si="9">C15+C49</f>
        <v>21929.350400000003</v>
      </c>
      <c r="D50" s="58">
        <f t="shared" si="9"/>
        <v>708286.5</v>
      </c>
      <c r="E50" s="137">
        <f t="shared" si="9"/>
        <v>2375068.2999999998</v>
      </c>
      <c r="F50" s="137">
        <f t="shared" si="9"/>
        <v>2342968.9954999997</v>
      </c>
      <c r="G50" s="137">
        <f t="shared" si="9"/>
        <v>999808.47149999999</v>
      </c>
      <c r="H50" s="59">
        <f t="shared" si="9"/>
        <v>6448061.6173999999</v>
      </c>
      <c r="I50" s="154"/>
      <c r="J50" s="11"/>
      <c r="K50" s="11"/>
      <c r="L50" s="11"/>
    </row>
    <row r="51" spans="1:17" s="4" customFormat="1" ht="15" x14ac:dyDescent="0.25">
      <c r="A51" s="145">
        <v>5</v>
      </c>
      <c r="B51" s="118" t="s">
        <v>75</v>
      </c>
      <c r="C51" s="60">
        <f>C17+C23+C26+C35+C37+C38+C42</f>
        <v>20319.32</v>
      </c>
      <c r="D51" s="60">
        <f t="shared" ref="D51:G51" si="10">D17+D23+D26+D35+D37+D38+D42</f>
        <v>200450</v>
      </c>
      <c r="E51" s="138">
        <f t="shared" si="10"/>
        <v>245450</v>
      </c>
      <c r="F51" s="138">
        <f t="shared" si="10"/>
        <v>245450</v>
      </c>
      <c r="G51" s="138">
        <f t="shared" si="10"/>
        <v>123130.68</v>
      </c>
      <c r="H51" s="60">
        <f>SUM(C51:G51)</f>
        <v>834800</v>
      </c>
      <c r="I51" s="47"/>
      <c r="J51" s="11"/>
      <c r="K51" s="11"/>
      <c r="L51" s="11"/>
    </row>
    <row r="52" spans="1:17" s="1" customFormat="1" ht="15" x14ac:dyDescent="0.2">
      <c r="A52" s="145">
        <v>6</v>
      </c>
      <c r="B52" s="118" t="s">
        <v>76</v>
      </c>
      <c r="C52" s="169">
        <f>C53-C50</f>
        <v>6426132.267</v>
      </c>
      <c r="D52" s="159">
        <f>C53-C50-D50</f>
        <v>5717845.767</v>
      </c>
      <c r="E52" s="66">
        <f>C53-C50-D50-E50</f>
        <v>3342777.4670000002</v>
      </c>
      <c r="F52" s="66">
        <f>C53-C50-D50-E50-F50</f>
        <v>999808.47150000045</v>
      </c>
      <c r="G52" s="66">
        <f>C53-C50-D50-E50-F50-G50</f>
        <v>0</v>
      </c>
      <c r="H52" s="170"/>
      <c r="I52" s="48"/>
      <c r="J52" s="73"/>
      <c r="K52" s="73"/>
      <c r="L52" s="73"/>
      <c r="M52" s="73"/>
      <c r="N52" s="73"/>
      <c r="O52" s="25"/>
      <c r="P52" s="25"/>
      <c r="Q52" s="25"/>
    </row>
    <row r="53" spans="1:17" s="1" customFormat="1" ht="15" x14ac:dyDescent="0.25">
      <c r="A53" s="145">
        <v>7</v>
      </c>
      <c r="B53" s="171" t="s">
        <v>102</v>
      </c>
      <c r="C53" s="61">
        <f>H15+H49</f>
        <v>6448061.6173999999</v>
      </c>
      <c r="D53" s="172"/>
      <c r="E53" s="172"/>
      <c r="F53" s="62"/>
      <c r="G53" s="62"/>
      <c r="H53" s="29"/>
      <c r="I53" s="8"/>
      <c r="J53" s="8"/>
      <c r="K53" s="25"/>
      <c r="L53" s="25"/>
      <c r="M53" s="25"/>
      <c r="N53" s="25"/>
      <c r="O53" s="25"/>
      <c r="P53" s="25"/>
      <c r="Q53" s="25"/>
    </row>
    <row r="54" spans="1:17" x14ac:dyDescent="0.2">
      <c r="A54" s="25"/>
      <c r="B54" s="49"/>
      <c r="C54" s="50"/>
      <c r="D54" s="10"/>
      <c r="E54" s="10"/>
      <c r="F54" s="10"/>
      <c r="G54" s="173"/>
      <c r="H54" s="73"/>
      <c r="I54" s="73"/>
      <c r="J54" s="25"/>
      <c r="K54" s="25"/>
      <c r="L54" s="25"/>
      <c r="M54" s="25"/>
      <c r="N54" s="25"/>
      <c r="O54" s="25"/>
      <c r="P54" s="25"/>
      <c r="Q54" s="25"/>
    </row>
    <row r="55" spans="1:17" x14ac:dyDescent="0.2">
      <c r="A55" s="8"/>
      <c r="B55" s="9"/>
      <c r="C55" s="10"/>
      <c r="D55" s="10"/>
      <c r="E55" s="10"/>
      <c r="F55" s="8"/>
      <c r="G55" s="8"/>
      <c r="H55" s="8"/>
      <c r="I55" s="8"/>
      <c r="J55" s="25"/>
      <c r="K55" s="25"/>
      <c r="L55" s="25"/>
      <c r="M55" s="25"/>
      <c r="N55" s="25"/>
      <c r="O55" s="25"/>
      <c r="P55" s="25"/>
      <c r="Q55" s="25"/>
    </row>
    <row r="56" spans="1:17" ht="14.25" x14ac:dyDescent="0.2">
      <c r="A56" s="22"/>
      <c r="B56" s="9"/>
      <c r="C56" s="10"/>
      <c r="D56" s="10"/>
      <c r="E56" s="10"/>
      <c r="F56" s="8"/>
      <c r="G56" s="8"/>
      <c r="H56" s="8"/>
      <c r="I56" s="8"/>
      <c r="J56" s="25"/>
      <c r="K56" s="25"/>
      <c r="L56" s="25"/>
      <c r="M56" s="25"/>
      <c r="N56" s="25"/>
      <c r="O56" s="25"/>
      <c r="P56" s="25"/>
      <c r="Q56" s="25"/>
    </row>
    <row r="57" spans="1:17" s="1" customFormat="1" x14ac:dyDescent="0.2">
      <c r="A57" s="16" t="s">
        <v>77</v>
      </c>
      <c r="B57" s="49"/>
      <c r="C57" s="50"/>
      <c r="D57" s="50"/>
      <c r="E57" s="10"/>
      <c r="F57" s="8"/>
      <c r="G57" s="8"/>
      <c r="H57" s="8"/>
      <c r="I57" s="8"/>
      <c r="J57" s="25"/>
      <c r="K57" s="25"/>
      <c r="L57" s="25"/>
      <c r="M57" s="25"/>
      <c r="N57" s="25"/>
      <c r="O57" s="25"/>
      <c r="P57" s="25"/>
      <c r="Q57" s="25"/>
    </row>
    <row r="58" spans="1:17" s="1" customFormat="1" x14ac:dyDescent="0.2">
      <c r="A58" s="25"/>
      <c r="B58" s="49"/>
      <c r="C58" s="50"/>
      <c r="D58" s="50"/>
      <c r="E58" s="10"/>
      <c r="F58" s="8"/>
      <c r="G58" s="8"/>
      <c r="H58" s="8"/>
      <c r="I58" s="8"/>
      <c r="J58" s="25"/>
      <c r="K58" s="25"/>
      <c r="L58" s="25"/>
      <c r="M58" s="25"/>
      <c r="N58" s="25"/>
      <c r="O58" s="25"/>
      <c r="P58" s="25"/>
      <c r="Q58" s="25"/>
    </row>
    <row r="59" spans="1:17" s="1" customFormat="1" x14ac:dyDescent="0.2">
      <c r="A59" s="8"/>
      <c r="B59" s="174" t="s">
        <v>78</v>
      </c>
      <c r="C59" s="185" t="s">
        <v>8</v>
      </c>
      <c r="D59" s="186"/>
      <c r="E59" s="186"/>
      <c r="F59" s="186"/>
      <c r="G59" s="186"/>
      <c r="H59" s="186"/>
      <c r="I59" s="186"/>
      <c r="J59" s="186"/>
      <c r="K59" s="25"/>
      <c r="L59" s="25"/>
      <c r="M59" s="25"/>
      <c r="N59" s="25"/>
      <c r="O59" s="25"/>
      <c r="P59" s="25"/>
      <c r="Q59" s="25"/>
    </row>
    <row r="60" spans="1:17" s="1" customFormat="1" x14ac:dyDescent="0.2">
      <c r="A60" s="8"/>
      <c r="B60" s="175"/>
      <c r="C60" s="27">
        <v>2024</v>
      </c>
      <c r="D60" s="27" t="s">
        <v>79</v>
      </c>
      <c r="E60" s="27">
        <v>2025</v>
      </c>
      <c r="F60" s="27" t="s">
        <v>79</v>
      </c>
      <c r="G60" s="27" t="s">
        <v>80</v>
      </c>
      <c r="H60" s="27" t="s">
        <v>79</v>
      </c>
      <c r="I60" s="27" t="s">
        <v>81</v>
      </c>
      <c r="J60" s="27" t="s">
        <v>79</v>
      </c>
      <c r="K60" s="8"/>
      <c r="L60" s="8"/>
      <c r="M60" s="25"/>
      <c r="N60" s="25"/>
      <c r="O60" s="25"/>
      <c r="P60" s="25"/>
      <c r="Q60" s="25"/>
    </row>
    <row r="61" spans="1:17" s="1" customFormat="1" ht="25.5" customHeight="1" x14ac:dyDescent="0.2">
      <c r="A61" s="8"/>
      <c r="B61" s="69" t="s">
        <v>15</v>
      </c>
      <c r="C61" s="122">
        <f>C17+C18+C22+C25+C28+C30</f>
        <v>11239.2</v>
      </c>
      <c r="D61" s="140">
        <f>C61/(H17+H18+H22+H25+H28+H30)</f>
        <v>4.2862696826289825E-3</v>
      </c>
      <c r="E61" s="122">
        <f>D17+D18+D22+D25+D28+D30</f>
        <v>310725</v>
      </c>
      <c r="F61" s="124">
        <f>E61/(H17+H18+H22+H25+H28+H30)</f>
        <v>0.118500529142189</v>
      </c>
      <c r="G61" s="122">
        <f>E17+F17+G17+E18+F18+G18+E22+F22+G22+E25+F25+G25+E28+F28+G28+E30+F30+G30</f>
        <v>2300175.9899999998</v>
      </c>
      <c r="H61" s="124">
        <f>G61/(H17+H18+H22+H25+H28+H30)</f>
        <v>0.87721320117518198</v>
      </c>
      <c r="I61" s="122">
        <f>C61+E61+G61</f>
        <v>2622140.19</v>
      </c>
      <c r="J61" s="124">
        <f>D61+F61+H61</f>
        <v>1</v>
      </c>
      <c r="K61" s="8"/>
      <c r="L61" s="8"/>
      <c r="M61" s="25"/>
      <c r="N61" s="25"/>
      <c r="O61" s="25"/>
      <c r="P61" s="25"/>
      <c r="Q61" s="25"/>
    </row>
    <row r="62" spans="1:17" s="1" customFormat="1" x14ac:dyDescent="0.2">
      <c r="A62" s="8"/>
      <c r="B62" s="69" t="s">
        <v>46</v>
      </c>
      <c r="C62" s="122">
        <f>C35+C36+C41+C46</f>
        <v>9255.52</v>
      </c>
      <c r="D62" s="140">
        <f>C62/(H35+H36+H41+H46)</f>
        <v>2.7189445290187958E-3</v>
      </c>
      <c r="E62" s="122">
        <f>D35+D36+D41+D46</f>
        <v>351225</v>
      </c>
      <c r="F62" s="124">
        <f>E62/(H35+H36+H41+H46)</f>
        <v>0.10317748675435054</v>
      </c>
      <c r="G62" s="122">
        <f>E35+F35+G35+E36+F36+G36+E41+F41+G41+E46+F46+G46</f>
        <v>3043605.11</v>
      </c>
      <c r="H62" s="124">
        <f>G62/(H35+H36+H41+H46)</f>
        <v>0.89410356871663066</v>
      </c>
      <c r="I62" s="122">
        <f>C62+E62+G62</f>
        <v>3404085.63</v>
      </c>
      <c r="J62" s="124">
        <f t="shared" ref="J62:J64" si="11">D62+F62+H62</f>
        <v>1</v>
      </c>
      <c r="K62" s="8"/>
      <c r="L62" s="8"/>
      <c r="M62" s="25"/>
      <c r="N62" s="25"/>
      <c r="O62" s="25"/>
      <c r="P62" s="25"/>
      <c r="Q62" s="25"/>
    </row>
    <row r="63" spans="1:17" s="1" customFormat="1" x14ac:dyDescent="0.2">
      <c r="A63" s="8"/>
      <c r="B63" s="26" t="s">
        <v>82</v>
      </c>
      <c r="C63" s="24">
        <f>C49</f>
        <v>1434.6304000000002</v>
      </c>
      <c r="D63" s="140">
        <f>C63/H49</f>
        <v>3.4009214221324881E-3</v>
      </c>
      <c r="E63" s="24">
        <f>D49</f>
        <v>46336.500000000007</v>
      </c>
      <c r="F63" s="126">
        <f>E63/H49</f>
        <v>0.1098448739665924</v>
      </c>
      <c r="G63" s="24">
        <f>E49+F49+G49</f>
        <v>374064.66700000002</v>
      </c>
      <c r="H63" s="126">
        <f>G63/H49</f>
        <v>0.88675420461127508</v>
      </c>
      <c r="I63" s="24">
        <f>C63+E63+G63</f>
        <v>421835.79740000004</v>
      </c>
      <c r="J63" s="124">
        <f t="shared" si="11"/>
        <v>1</v>
      </c>
      <c r="K63" s="8"/>
      <c r="L63" s="8"/>
      <c r="M63" s="25"/>
      <c r="N63" s="25"/>
      <c r="O63" s="25"/>
      <c r="P63" s="25"/>
      <c r="Q63" s="25"/>
    </row>
    <row r="64" spans="1:17" s="1" customFormat="1" x14ac:dyDescent="0.2">
      <c r="A64" s="8"/>
      <c r="B64" s="23" t="s">
        <v>12</v>
      </c>
      <c r="C64" s="21">
        <f>SUM(C61:C63)</f>
        <v>21929.350400000003</v>
      </c>
      <c r="D64" s="125">
        <f>C64/H50</f>
        <v>3.4009213467848963E-3</v>
      </c>
      <c r="E64" s="21">
        <f>SUM(E61:E63)</f>
        <v>708286.5</v>
      </c>
      <c r="F64" s="125">
        <f>E64/H50</f>
        <v>0.10984487153297345</v>
      </c>
      <c r="G64" s="21">
        <f>SUM(G61:G63)</f>
        <v>5717845.767</v>
      </c>
      <c r="H64" s="125">
        <f>G64/H50</f>
        <v>0.88675420712024167</v>
      </c>
      <c r="I64" s="21">
        <f>SUM(I61:I63)</f>
        <v>6448061.6173999999</v>
      </c>
      <c r="J64" s="123">
        <f t="shared" si="11"/>
        <v>1</v>
      </c>
      <c r="K64" s="8"/>
      <c r="L64" s="8"/>
      <c r="M64" s="25"/>
      <c r="N64" s="25"/>
      <c r="O64" s="25"/>
      <c r="P64" s="25"/>
      <c r="Q64" s="25"/>
    </row>
    <row r="65" spans="1:16" x14ac:dyDescent="0.2">
      <c r="A65" s="25"/>
      <c r="B65" s="49"/>
      <c r="C65" s="50"/>
      <c r="D65" s="50"/>
      <c r="E65" s="50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</row>
    <row r="66" spans="1:16" x14ac:dyDescent="0.2">
      <c r="A66" s="25"/>
      <c r="B66" s="49"/>
      <c r="C66" s="50"/>
      <c r="D66" s="50"/>
      <c r="E66" s="50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</row>
    <row r="67" spans="1:16" x14ac:dyDescent="0.2">
      <c r="A67" s="25"/>
      <c r="B67" s="49"/>
      <c r="C67" s="50"/>
      <c r="D67" s="50"/>
      <c r="E67" s="50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</row>
    <row r="68" spans="1:16" x14ac:dyDescent="0.2">
      <c r="A68" s="25"/>
      <c r="B68" s="49"/>
      <c r="C68" s="50"/>
      <c r="D68" s="50"/>
      <c r="E68" s="50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</row>
    <row r="69" spans="1:16" x14ac:dyDescent="0.2">
      <c r="A69" s="25"/>
      <c r="B69" s="49"/>
      <c r="C69" s="50"/>
      <c r="D69" s="50"/>
      <c r="E69" s="50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</row>
    <row r="70" spans="1:16" x14ac:dyDescent="0.2">
      <c r="A70" s="25"/>
      <c r="B70" s="49"/>
      <c r="C70" s="50"/>
      <c r="D70" s="50"/>
      <c r="E70" s="50"/>
      <c r="F70" s="25"/>
      <c r="G70" s="25"/>
      <c r="H70" s="25"/>
      <c r="I70" s="25"/>
      <c r="J70" s="25"/>
      <c r="K70" s="25"/>
      <c r="L70" s="25"/>
      <c r="M70" s="25"/>
      <c r="N70" s="25"/>
      <c r="O70" s="25"/>
      <c r="P70" s="25"/>
    </row>
    <row r="71" spans="1:16" x14ac:dyDescent="0.2">
      <c r="A71" s="25"/>
      <c r="B71" s="49"/>
      <c r="C71" s="50"/>
      <c r="D71" s="50"/>
      <c r="E71" s="50"/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5"/>
    </row>
    <row r="72" spans="1:16" x14ac:dyDescent="0.2">
      <c r="A72" s="25"/>
      <c r="B72" s="49"/>
      <c r="C72" s="50"/>
      <c r="D72" s="50"/>
      <c r="E72" s="50"/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5"/>
    </row>
    <row r="73" spans="1:16" x14ac:dyDescent="0.2">
      <c r="A73" s="25"/>
      <c r="B73" s="49"/>
      <c r="C73" s="50"/>
      <c r="D73" s="50"/>
      <c r="E73" s="50"/>
      <c r="F73" s="25"/>
      <c r="G73" s="25"/>
      <c r="H73" s="25"/>
      <c r="I73" s="25"/>
      <c r="J73" s="25"/>
      <c r="K73" s="25"/>
      <c r="L73" s="25"/>
      <c r="M73" s="25"/>
      <c r="N73" s="25"/>
      <c r="O73" s="25"/>
      <c r="P73" s="25"/>
    </row>
    <row r="74" spans="1:16" x14ac:dyDescent="0.2">
      <c r="A74" s="25"/>
      <c r="B74" s="49"/>
      <c r="C74" s="50"/>
      <c r="D74" s="50"/>
      <c r="E74" s="50"/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25"/>
    </row>
    <row r="75" spans="1:16" x14ac:dyDescent="0.2">
      <c r="A75" s="25"/>
      <c r="B75" s="49"/>
      <c r="C75" s="50"/>
      <c r="D75" s="50"/>
      <c r="E75" s="50"/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25"/>
    </row>
    <row r="76" spans="1:16" x14ac:dyDescent="0.2">
      <c r="A76" s="25"/>
      <c r="B76" s="49"/>
      <c r="C76" s="50"/>
      <c r="D76" s="50"/>
      <c r="E76" s="50"/>
      <c r="F76" s="25"/>
      <c r="G76" s="25"/>
      <c r="H76" s="25"/>
      <c r="I76" s="25"/>
      <c r="J76" s="25"/>
      <c r="K76" s="25"/>
      <c r="L76" s="25"/>
      <c r="M76" s="25"/>
      <c r="N76" s="25"/>
      <c r="O76" s="25"/>
      <c r="P76" s="25"/>
    </row>
    <row r="77" spans="1:16" x14ac:dyDescent="0.2">
      <c r="A77" s="25"/>
      <c r="B77" s="49"/>
      <c r="C77" s="50"/>
      <c r="D77" s="50"/>
      <c r="E77" s="50"/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5"/>
    </row>
    <row r="78" spans="1:16" x14ac:dyDescent="0.2">
      <c r="A78" s="25"/>
      <c r="B78" s="49"/>
      <c r="C78" s="50"/>
      <c r="D78" s="50"/>
      <c r="E78" s="50"/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25"/>
    </row>
    <row r="79" spans="1:16" x14ac:dyDescent="0.2">
      <c r="A79" s="25"/>
      <c r="B79" s="49"/>
      <c r="C79" s="50"/>
      <c r="D79" s="50"/>
      <c r="E79" s="50"/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5"/>
    </row>
    <row r="80" spans="1:16" x14ac:dyDescent="0.2">
      <c r="A80" s="25"/>
      <c r="B80" s="49"/>
      <c r="C80" s="50"/>
      <c r="D80" s="50"/>
      <c r="E80" s="50"/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25"/>
    </row>
    <row r="81" spans="1:16" x14ac:dyDescent="0.2">
      <c r="A81" s="25"/>
      <c r="B81" s="49"/>
      <c r="C81" s="50"/>
      <c r="D81" s="50"/>
      <c r="E81" s="50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</row>
    <row r="82" spans="1:16" x14ac:dyDescent="0.2">
      <c r="A82" s="25"/>
      <c r="B82" s="49"/>
      <c r="C82" s="50"/>
      <c r="D82" s="50"/>
      <c r="E82" s="50"/>
      <c r="F82" s="25"/>
      <c r="G82" s="25"/>
      <c r="H82" s="25"/>
      <c r="I82" s="25"/>
      <c r="J82" s="25"/>
      <c r="K82" s="25"/>
      <c r="L82" s="25"/>
      <c r="M82" s="25"/>
      <c r="N82" s="25"/>
      <c r="O82" s="25"/>
      <c r="P82" s="25"/>
    </row>
    <row r="83" spans="1:16" x14ac:dyDescent="0.2">
      <c r="A83" s="25"/>
      <c r="B83" s="49"/>
      <c r="C83" s="50"/>
      <c r="D83" s="50"/>
      <c r="E83" s="50"/>
      <c r="F83" s="25"/>
      <c r="G83" s="25"/>
      <c r="H83" s="25"/>
      <c r="I83" s="25"/>
      <c r="J83" s="25"/>
      <c r="K83" s="25"/>
      <c r="L83" s="25"/>
      <c r="M83" s="25"/>
      <c r="N83" s="25"/>
      <c r="O83" s="25"/>
      <c r="P83" s="25"/>
    </row>
    <row r="84" spans="1:16" x14ac:dyDescent="0.2">
      <c r="A84" s="25"/>
      <c r="B84" s="49"/>
      <c r="C84" s="50"/>
      <c r="D84" s="50"/>
      <c r="E84" s="50"/>
      <c r="F84" s="25"/>
      <c r="G84" s="25"/>
      <c r="H84" s="25"/>
      <c r="I84" s="25"/>
      <c r="J84" s="25"/>
      <c r="K84" s="25"/>
      <c r="L84" s="25"/>
      <c r="M84" s="25"/>
      <c r="N84" s="25"/>
      <c r="O84" s="25"/>
      <c r="P84" s="25"/>
    </row>
    <row r="85" spans="1:16" x14ac:dyDescent="0.2">
      <c r="A85" s="25"/>
      <c r="B85" s="49"/>
      <c r="C85" s="50"/>
      <c r="D85" s="50"/>
      <c r="E85" s="50"/>
      <c r="F85" s="25"/>
      <c r="G85" s="25"/>
      <c r="H85" s="25"/>
      <c r="I85" s="25"/>
      <c r="J85" s="25"/>
      <c r="K85" s="25"/>
      <c r="L85" s="25"/>
      <c r="M85" s="25"/>
      <c r="N85" s="25"/>
      <c r="O85" s="25"/>
      <c r="P85" s="25"/>
    </row>
    <row r="86" spans="1:16" x14ac:dyDescent="0.2">
      <c r="A86" s="25"/>
      <c r="B86" s="49"/>
      <c r="C86" s="50"/>
      <c r="D86" s="50"/>
      <c r="E86" s="50"/>
      <c r="F86" s="25"/>
      <c r="G86" s="25"/>
      <c r="H86" s="25"/>
      <c r="I86" s="25"/>
      <c r="J86" s="25"/>
      <c r="K86" s="25"/>
      <c r="L86" s="25"/>
      <c r="M86" s="25"/>
      <c r="N86" s="25"/>
      <c r="O86" s="25"/>
      <c r="P86" s="25"/>
    </row>
    <row r="87" spans="1:16" x14ac:dyDescent="0.2">
      <c r="A87" s="25"/>
      <c r="B87" s="49"/>
      <c r="C87" s="50"/>
      <c r="D87" s="50"/>
      <c r="E87" s="50"/>
      <c r="F87" s="25"/>
      <c r="G87" s="25"/>
      <c r="H87" s="25"/>
      <c r="I87" s="25"/>
      <c r="J87" s="25"/>
      <c r="K87" s="25"/>
      <c r="L87" s="25"/>
      <c r="M87" s="25"/>
      <c r="N87" s="25"/>
      <c r="O87" s="25"/>
      <c r="P87" s="25"/>
    </row>
    <row r="88" spans="1:16" x14ac:dyDescent="0.2">
      <c r="A88" s="25"/>
      <c r="B88" s="49"/>
      <c r="C88" s="50"/>
      <c r="D88" s="50"/>
      <c r="E88" s="50"/>
      <c r="F88" s="25"/>
      <c r="G88" s="25"/>
      <c r="H88" s="25"/>
      <c r="I88" s="25"/>
      <c r="J88" s="25"/>
      <c r="K88" s="25"/>
      <c r="L88" s="25"/>
      <c r="M88" s="25"/>
      <c r="N88" s="25"/>
      <c r="O88" s="25"/>
      <c r="P88" s="25"/>
    </row>
    <row r="89" spans="1:16" x14ac:dyDescent="0.2">
      <c r="A89" s="25"/>
      <c r="B89" s="49"/>
      <c r="C89" s="50"/>
      <c r="D89" s="50"/>
      <c r="E89" s="50"/>
      <c r="F89" s="25"/>
      <c r="G89" s="25"/>
      <c r="H89" s="25"/>
      <c r="I89" s="25"/>
      <c r="J89" s="25"/>
      <c r="K89" s="25"/>
      <c r="L89" s="25"/>
      <c r="M89" s="25"/>
      <c r="N89" s="25"/>
      <c r="O89" s="25"/>
      <c r="P89" s="25"/>
    </row>
    <row r="90" spans="1:16" x14ac:dyDescent="0.2">
      <c r="A90" s="25"/>
      <c r="B90" s="49"/>
      <c r="C90" s="50"/>
      <c r="D90" s="50"/>
      <c r="E90" s="50"/>
      <c r="F90" s="25"/>
      <c r="G90" s="25"/>
      <c r="H90" s="25"/>
      <c r="I90" s="25"/>
      <c r="J90" s="25"/>
      <c r="K90" s="25"/>
      <c r="L90" s="25"/>
      <c r="M90" s="25"/>
      <c r="N90" s="25"/>
      <c r="O90" s="25"/>
      <c r="P90" s="25"/>
    </row>
  </sheetData>
  <mergeCells count="7">
    <mergeCell ref="B59:B60"/>
    <mergeCell ref="A9:G9"/>
    <mergeCell ref="G1:I1"/>
    <mergeCell ref="G2:I3"/>
    <mergeCell ref="A16:H16"/>
    <mergeCell ref="A34:H34"/>
    <mergeCell ref="C59:J59"/>
  </mergeCells>
  <phoneticPr fontId="10" type="noConversion"/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FA0E29-A2BC-4058-806A-38022F13E921}">
  <dimension ref="A3:K12"/>
  <sheetViews>
    <sheetView workbookViewId="0">
      <selection activeCell="E11" sqref="E11"/>
    </sheetView>
  </sheetViews>
  <sheetFormatPr defaultRowHeight="12.75" x14ac:dyDescent="0.2"/>
  <cols>
    <col min="1" max="1" width="5.85546875" customWidth="1"/>
    <col min="2" max="2" width="38.7109375" customWidth="1"/>
    <col min="5" max="5" width="21.85546875" customWidth="1"/>
    <col min="8" max="8" width="10.5703125" bestFit="1" customWidth="1"/>
    <col min="11" max="11" width="11.85546875" customWidth="1"/>
  </cols>
  <sheetData>
    <row r="3" spans="1:11" ht="25.5" x14ac:dyDescent="0.2">
      <c r="A3" s="32">
        <v>3</v>
      </c>
      <c r="B3" s="33" t="s">
        <v>83</v>
      </c>
      <c r="C3" s="34"/>
      <c r="D3" s="34"/>
      <c r="E3" s="35">
        <f>SUM(E4:E7)</f>
        <v>6564705.0024000006</v>
      </c>
      <c r="F3" s="4"/>
      <c r="G3" s="4"/>
      <c r="H3" s="4"/>
    </row>
    <row r="4" spans="1:11" ht="25.5" x14ac:dyDescent="0.2">
      <c r="A4" s="39" t="s">
        <v>84</v>
      </c>
      <c r="B4" s="40" t="s">
        <v>85</v>
      </c>
      <c r="C4" s="41">
        <v>4275</v>
      </c>
      <c r="D4" s="42" t="s">
        <v>86</v>
      </c>
      <c r="E4" s="43">
        <f>ROUND(C4*51*0.5,2)</f>
        <v>109012.5</v>
      </c>
      <c r="F4" s="8" t="s">
        <v>87</v>
      </c>
      <c r="G4" s="4"/>
      <c r="H4" s="4"/>
    </row>
    <row r="5" spans="1:11" ht="25.5" x14ac:dyDescent="0.2">
      <c r="A5" s="38" t="s">
        <v>88</v>
      </c>
      <c r="B5" s="36" t="s">
        <v>89</v>
      </c>
      <c r="C5" s="44" t="s">
        <v>90</v>
      </c>
      <c r="D5" s="45" t="s">
        <v>91</v>
      </c>
      <c r="E5" s="37">
        <v>2622140.19</v>
      </c>
      <c r="F5" s="4"/>
      <c r="G5" s="4"/>
      <c r="H5" s="4"/>
      <c r="K5" s="72"/>
    </row>
    <row r="6" spans="1:11" x14ac:dyDescent="0.2">
      <c r="A6" s="38" t="s">
        <v>92</v>
      </c>
      <c r="B6" s="36" t="s">
        <v>93</v>
      </c>
      <c r="C6" s="44" t="s">
        <v>90</v>
      </c>
      <c r="D6" s="45" t="s">
        <v>91</v>
      </c>
      <c r="E6" s="37">
        <v>3404085.63</v>
      </c>
      <c r="F6" s="4"/>
      <c r="G6" s="4"/>
      <c r="H6" s="4"/>
    </row>
    <row r="7" spans="1:11" ht="51" x14ac:dyDescent="0.2">
      <c r="A7" s="38" t="s">
        <v>94</v>
      </c>
      <c r="B7" s="36" t="s">
        <v>95</v>
      </c>
      <c r="C7" s="44"/>
      <c r="D7" s="46" t="s">
        <v>96</v>
      </c>
      <c r="E7" s="37">
        <f>(E4+E5+E6)*0.07</f>
        <v>429466.68240000005</v>
      </c>
      <c r="F7" s="8" t="s">
        <v>97</v>
      </c>
      <c r="G7" s="4"/>
      <c r="H7" s="29">
        <f>ROUND(E4*0.07,2)</f>
        <v>7630.88</v>
      </c>
    </row>
    <row r="10" spans="1:11" x14ac:dyDescent="0.2">
      <c r="E10" s="72"/>
    </row>
    <row r="11" spans="1:11" x14ac:dyDescent="0.2">
      <c r="E11" s="72">
        <f>E4+H7</f>
        <v>116643.38</v>
      </c>
      <c r="H11" s="82"/>
    </row>
    <row r="12" spans="1:11" x14ac:dyDescent="0.2">
      <c r="E12" s="72">
        <f>E3-E11</f>
        <v>6448061.6224000007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08B8384D7D7854E8CD6CD953547C98C" ma:contentTypeVersion="2" ma:contentTypeDescription="Loo uus dokument" ma:contentTypeScope="" ma:versionID="75c73283ebb0f9a58781bf31cbd6e886">
  <xsd:schema xmlns:xsd="http://www.w3.org/2001/XMLSchema" xmlns:xs="http://www.w3.org/2001/XMLSchema" xmlns:p="http://schemas.microsoft.com/office/2006/metadata/properties" xmlns:ns2="0617cac1-374e-43e0-83f9-b5101e5bc761" targetNamespace="http://schemas.microsoft.com/office/2006/metadata/properties" ma:root="true" ma:fieldsID="07a7e5094f12b85f62562715a4869cb3" ns2:_="">
    <xsd:import namespace="0617cac1-374e-43e0-83f9-b5101e5bc76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17cac1-374e-43e0-83f9-b5101e5bc76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5351CFF-08DC-4DFB-9766-DF675EF96EC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617cac1-374e-43e0-83f9-b5101e5bc76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33909B6-DE92-46B2-B3EE-D668CCD6A08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E868EA4-E775-4BA0-AE3E-D7B87B45D543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2</vt:i4>
      </vt:variant>
    </vt:vector>
  </HeadingPairs>
  <TitlesOfParts>
    <vt:vector size="2" baseType="lpstr">
      <vt:lpstr>SoM komponent</vt:lpstr>
      <vt:lpstr>Eelarve jaotus taotluses</vt:lpstr>
    </vt:vector>
  </TitlesOfParts>
  <Manager/>
  <Company>Sotsiaalministeerium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katrin.soopalu</dc:creator>
  <cp:keywords/>
  <dc:description/>
  <cp:lastModifiedBy>Ülar Vaadumäe - SOM</cp:lastModifiedBy>
  <cp:revision/>
  <cp:lastPrinted>2025-04-25T08:48:24Z</cp:lastPrinted>
  <dcterms:created xsi:type="dcterms:W3CDTF">2008-10-09T12:25:50Z</dcterms:created>
  <dcterms:modified xsi:type="dcterms:W3CDTF">2025-05-09T09:31:12Z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0x010100A08B8384D7D7854E8CD6CD953547C98C</vt:lpwstr>
  </property>
  <property fmtid="{D5CDD505-2E9C-101B-9397-08002B2CF9AE}" pid="4" name="_dlc_DocIdItemGuid">
    <vt:lpwstr>e65e44ed-f179-426b-873e-b50e4cc61c76</vt:lpwstr>
  </property>
  <property fmtid="{D5CDD505-2E9C-101B-9397-08002B2CF9AE}" pid="5" name="Order">
    <vt:r8>2963200</vt:r8>
  </property>
  <property fmtid="{D5CDD505-2E9C-101B-9397-08002B2CF9AE}" pid="6" name="MSIP_Label_defa4170-0d19-0005-0004-bc88714345d2_Enabled">
    <vt:lpwstr>true</vt:lpwstr>
  </property>
  <property fmtid="{D5CDD505-2E9C-101B-9397-08002B2CF9AE}" pid="7" name="MSIP_Label_defa4170-0d19-0005-0004-bc88714345d2_SetDate">
    <vt:lpwstr>2024-09-02T09:35:27Z</vt:lpwstr>
  </property>
  <property fmtid="{D5CDD505-2E9C-101B-9397-08002B2CF9AE}" pid="8" name="MSIP_Label_defa4170-0d19-0005-0004-bc88714345d2_Method">
    <vt:lpwstr>Standard</vt:lpwstr>
  </property>
  <property fmtid="{D5CDD505-2E9C-101B-9397-08002B2CF9AE}" pid="9" name="MSIP_Label_defa4170-0d19-0005-0004-bc88714345d2_Name">
    <vt:lpwstr>defa4170-0d19-0005-0004-bc88714345d2</vt:lpwstr>
  </property>
  <property fmtid="{D5CDD505-2E9C-101B-9397-08002B2CF9AE}" pid="10" name="MSIP_Label_defa4170-0d19-0005-0004-bc88714345d2_SiteId">
    <vt:lpwstr>8fe098d2-428d-4bd4-9803-7195fe96f0e2</vt:lpwstr>
  </property>
  <property fmtid="{D5CDD505-2E9C-101B-9397-08002B2CF9AE}" pid="11" name="MSIP_Label_defa4170-0d19-0005-0004-bc88714345d2_ActionId">
    <vt:lpwstr>07c2fb49-1bb5-495e-af54-947150228ff2</vt:lpwstr>
  </property>
  <property fmtid="{D5CDD505-2E9C-101B-9397-08002B2CF9AE}" pid="12" name="MSIP_Label_defa4170-0d19-0005-0004-bc88714345d2_ContentBits">
    <vt:lpwstr>0</vt:lpwstr>
  </property>
  <property fmtid="{D5CDD505-2E9C-101B-9397-08002B2CF9AE}" pid="13" name="MediaServiceImageTags">
    <vt:lpwstr/>
  </property>
  <property fmtid="{D5CDD505-2E9C-101B-9397-08002B2CF9AE}" pid="14" name="xd_ProgID">
    <vt:lpwstr/>
  </property>
  <property fmtid="{D5CDD505-2E9C-101B-9397-08002B2CF9AE}" pid="15" name="ComplianceAssetId">
    <vt:lpwstr/>
  </property>
  <property fmtid="{D5CDD505-2E9C-101B-9397-08002B2CF9AE}" pid="16" name="TemplateUrl">
    <vt:lpwstr/>
  </property>
  <property fmtid="{D5CDD505-2E9C-101B-9397-08002B2CF9AE}" pid="17" name="_ExtendedDescription">
    <vt:lpwstr/>
  </property>
  <property fmtid="{D5CDD505-2E9C-101B-9397-08002B2CF9AE}" pid="18" name="TriggerFlowInfo">
    <vt:lpwstr/>
  </property>
  <property fmtid="{D5CDD505-2E9C-101B-9397-08002B2CF9AE}" pid="19" name="xd_Signature">
    <vt:bool>false</vt:bool>
  </property>
</Properties>
</file>